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9" i="1" l="1"/>
  <c r="P8" i="1"/>
  <c r="P7" i="1"/>
  <c r="P6" i="1"/>
  <c r="P5" i="1"/>
  <c r="E630" i="1"/>
  <c r="G630" i="1" s="1"/>
  <c r="E629" i="1"/>
  <c r="F629" i="1" s="1"/>
  <c r="E628" i="1"/>
  <c r="G628" i="1" s="1"/>
  <c r="E627" i="1"/>
  <c r="F627" i="1" s="1"/>
  <c r="E626" i="1"/>
  <c r="G626" i="1" s="1"/>
  <c r="E625" i="1"/>
  <c r="F625" i="1" s="1"/>
  <c r="E624" i="1"/>
  <c r="G624" i="1" s="1"/>
  <c r="E623" i="1"/>
  <c r="F623" i="1" s="1"/>
  <c r="G622" i="1"/>
  <c r="F622" i="1"/>
  <c r="E622" i="1"/>
  <c r="E621" i="1"/>
  <c r="F621" i="1" s="1"/>
  <c r="E620" i="1"/>
  <c r="G620" i="1" s="1"/>
  <c r="G619" i="1"/>
  <c r="E619" i="1"/>
  <c r="F619" i="1" s="1"/>
  <c r="F618" i="1"/>
  <c r="E618" i="1"/>
  <c r="G618" i="1" s="1"/>
  <c r="E617" i="1"/>
  <c r="F617" i="1" s="1"/>
  <c r="E616" i="1"/>
  <c r="G616" i="1" s="1"/>
  <c r="G615" i="1"/>
  <c r="E615" i="1"/>
  <c r="F615" i="1" s="1"/>
  <c r="E614" i="1"/>
  <c r="F614" i="1" s="1"/>
  <c r="E613" i="1"/>
  <c r="F613" i="1" s="1"/>
  <c r="E612" i="1"/>
  <c r="G612" i="1" s="1"/>
  <c r="E611" i="1"/>
  <c r="F611" i="1" s="1"/>
  <c r="G610" i="1"/>
  <c r="E610" i="1"/>
  <c r="F610" i="1" s="1"/>
  <c r="E609" i="1"/>
  <c r="F609" i="1" s="1"/>
  <c r="E608" i="1"/>
  <c r="G608" i="1" s="1"/>
  <c r="E607" i="1"/>
  <c r="F607" i="1" s="1"/>
  <c r="G606" i="1"/>
  <c r="F606" i="1"/>
  <c r="E606" i="1"/>
  <c r="E605" i="1"/>
  <c r="F605" i="1" s="1"/>
  <c r="E604" i="1"/>
  <c r="G604" i="1" s="1"/>
  <c r="G603" i="1"/>
  <c r="E603" i="1"/>
  <c r="F603" i="1" s="1"/>
  <c r="F602" i="1"/>
  <c r="E602" i="1"/>
  <c r="G602" i="1" s="1"/>
  <c r="E601" i="1"/>
  <c r="F601" i="1" s="1"/>
  <c r="E600" i="1"/>
  <c r="G600" i="1" s="1"/>
  <c r="G599" i="1"/>
  <c r="E599" i="1"/>
  <c r="F599" i="1" s="1"/>
  <c r="E598" i="1"/>
  <c r="F598" i="1" s="1"/>
  <c r="E597" i="1"/>
  <c r="F597" i="1" s="1"/>
  <c r="E596" i="1"/>
  <c r="G596" i="1" s="1"/>
  <c r="E595" i="1"/>
  <c r="F595" i="1" s="1"/>
  <c r="G594" i="1"/>
  <c r="E594" i="1"/>
  <c r="F594" i="1" s="1"/>
  <c r="E593" i="1"/>
  <c r="F593" i="1" s="1"/>
  <c r="E592" i="1"/>
  <c r="G592" i="1" s="1"/>
  <c r="E591" i="1"/>
  <c r="F591" i="1" s="1"/>
  <c r="G590" i="1"/>
  <c r="F590" i="1"/>
  <c r="E590" i="1"/>
  <c r="E589" i="1"/>
  <c r="F589" i="1" s="1"/>
  <c r="E588" i="1"/>
  <c r="G588" i="1" s="1"/>
  <c r="G587" i="1"/>
  <c r="E587" i="1"/>
  <c r="F587" i="1" s="1"/>
  <c r="F586" i="1"/>
  <c r="E586" i="1"/>
  <c r="G586" i="1" s="1"/>
  <c r="E585" i="1"/>
  <c r="F585" i="1" s="1"/>
  <c r="E584" i="1"/>
  <c r="G584" i="1" s="1"/>
  <c r="G583" i="1"/>
  <c r="E583" i="1"/>
  <c r="F583" i="1" s="1"/>
  <c r="E582" i="1"/>
  <c r="F582" i="1" s="1"/>
  <c r="E581" i="1"/>
  <c r="F581" i="1" s="1"/>
  <c r="E580" i="1"/>
  <c r="G580" i="1" s="1"/>
  <c r="E579" i="1"/>
  <c r="F579" i="1" s="1"/>
  <c r="G578" i="1"/>
  <c r="E578" i="1"/>
  <c r="F578" i="1" s="1"/>
  <c r="E577" i="1"/>
  <c r="F577" i="1" s="1"/>
  <c r="E576" i="1"/>
  <c r="G576" i="1" s="1"/>
  <c r="E575" i="1"/>
  <c r="F575" i="1" s="1"/>
  <c r="G574" i="1"/>
  <c r="F574" i="1"/>
  <c r="E574" i="1"/>
  <c r="E573" i="1"/>
  <c r="F573" i="1" s="1"/>
  <c r="E572" i="1"/>
  <c r="G572" i="1" s="1"/>
  <c r="G571" i="1"/>
  <c r="E571" i="1"/>
  <c r="F571" i="1" s="1"/>
  <c r="F570" i="1"/>
  <c r="E570" i="1"/>
  <c r="G570" i="1" s="1"/>
  <c r="E569" i="1"/>
  <c r="F569" i="1" s="1"/>
  <c r="E568" i="1"/>
  <c r="G568" i="1" s="1"/>
  <c r="G567" i="1"/>
  <c r="E567" i="1"/>
  <c r="F567" i="1" s="1"/>
  <c r="E566" i="1"/>
  <c r="F566" i="1" s="1"/>
  <c r="E565" i="1"/>
  <c r="F565" i="1" s="1"/>
  <c r="E564" i="1"/>
  <c r="G564" i="1" s="1"/>
  <c r="E563" i="1"/>
  <c r="F563" i="1" s="1"/>
  <c r="G562" i="1"/>
  <c r="E562" i="1"/>
  <c r="F562" i="1" s="1"/>
  <c r="E561" i="1"/>
  <c r="E560" i="1"/>
  <c r="G560" i="1" s="1"/>
  <c r="E559" i="1"/>
  <c r="F559" i="1" s="1"/>
  <c r="G558" i="1"/>
  <c r="F558" i="1"/>
  <c r="E558" i="1"/>
  <c r="E557" i="1"/>
  <c r="E556" i="1"/>
  <c r="G556" i="1" s="1"/>
  <c r="G555" i="1"/>
  <c r="E555" i="1"/>
  <c r="F555" i="1" s="1"/>
  <c r="F554" i="1"/>
  <c r="E554" i="1"/>
  <c r="G554" i="1" s="1"/>
  <c r="E553" i="1"/>
  <c r="E552" i="1"/>
  <c r="G552" i="1" s="1"/>
  <c r="G551" i="1"/>
  <c r="E551" i="1"/>
  <c r="F551" i="1" s="1"/>
  <c r="E550" i="1"/>
  <c r="F550" i="1" s="1"/>
  <c r="E549" i="1"/>
  <c r="E548" i="1"/>
  <c r="G548" i="1" s="1"/>
  <c r="E547" i="1"/>
  <c r="F547" i="1" s="1"/>
  <c r="G546" i="1"/>
  <c r="E546" i="1"/>
  <c r="F546" i="1" s="1"/>
  <c r="E545" i="1"/>
  <c r="E544" i="1"/>
  <c r="G544" i="1" s="1"/>
  <c r="E543" i="1"/>
  <c r="F543" i="1" s="1"/>
  <c r="G542" i="1"/>
  <c r="F542" i="1"/>
  <c r="E542" i="1"/>
  <c r="E541" i="1"/>
  <c r="E540" i="1"/>
  <c r="G540" i="1" s="1"/>
  <c r="G539" i="1"/>
  <c r="E539" i="1"/>
  <c r="F539" i="1" s="1"/>
  <c r="F538" i="1"/>
  <c r="E538" i="1"/>
  <c r="G538" i="1" s="1"/>
  <c r="E537" i="1"/>
  <c r="E536" i="1"/>
  <c r="G536" i="1" s="1"/>
  <c r="G535" i="1"/>
  <c r="E535" i="1"/>
  <c r="F535" i="1" s="1"/>
  <c r="E534" i="1"/>
  <c r="F534" i="1" s="1"/>
  <c r="E533" i="1"/>
  <c r="E532" i="1"/>
  <c r="G532" i="1" s="1"/>
  <c r="E531" i="1"/>
  <c r="F531" i="1" s="1"/>
  <c r="G530" i="1"/>
  <c r="E530" i="1"/>
  <c r="F530" i="1" s="1"/>
  <c r="F529" i="1"/>
  <c r="E529" i="1"/>
  <c r="G529" i="1" s="1"/>
  <c r="E528" i="1"/>
  <c r="E527" i="1"/>
  <c r="F527" i="1" s="1"/>
  <c r="G526" i="1"/>
  <c r="E526" i="1"/>
  <c r="F526" i="1" s="1"/>
  <c r="F525" i="1"/>
  <c r="E525" i="1"/>
  <c r="G525" i="1" s="1"/>
  <c r="E524" i="1"/>
  <c r="E523" i="1"/>
  <c r="F523" i="1" s="1"/>
  <c r="G522" i="1"/>
  <c r="E522" i="1"/>
  <c r="F522" i="1" s="1"/>
  <c r="E521" i="1"/>
  <c r="G521" i="1" s="1"/>
  <c r="E520" i="1"/>
  <c r="E519" i="1"/>
  <c r="F519" i="1" s="1"/>
  <c r="G518" i="1"/>
  <c r="F518" i="1"/>
  <c r="E518" i="1"/>
  <c r="E517" i="1"/>
  <c r="G517" i="1" s="1"/>
  <c r="E516" i="1"/>
  <c r="G515" i="1"/>
  <c r="E515" i="1"/>
  <c r="F515" i="1" s="1"/>
  <c r="F514" i="1"/>
  <c r="E514" i="1"/>
  <c r="G514" i="1" s="1"/>
  <c r="E513" i="1"/>
  <c r="G513" i="1" s="1"/>
  <c r="E512" i="1"/>
  <c r="G511" i="1"/>
  <c r="E511" i="1"/>
  <c r="F511" i="1" s="1"/>
  <c r="E510" i="1"/>
  <c r="F510" i="1" s="1"/>
  <c r="E509" i="1"/>
  <c r="G509" i="1" s="1"/>
  <c r="E508" i="1"/>
  <c r="E507" i="1"/>
  <c r="F507" i="1" s="1"/>
  <c r="G506" i="1"/>
  <c r="E506" i="1"/>
  <c r="F506" i="1" s="1"/>
  <c r="E505" i="1"/>
  <c r="G505" i="1" s="1"/>
  <c r="E504" i="1"/>
  <c r="E503" i="1"/>
  <c r="F503" i="1" s="1"/>
  <c r="G502" i="1"/>
  <c r="F502" i="1"/>
  <c r="E502" i="1"/>
  <c r="E501" i="1"/>
  <c r="G501" i="1" s="1"/>
  <c r="E500" i="1"/>
  <c r="G499" i="1"/>
  <c r="E499" i="1"/>
  <c r="F499" i="1" s="1"/>
  <c r="F498" i="1"/>
  <c r="E498" i="1"/>
  <c r="G498" i="1" s="1"/>
  <c r="E497" i="1"/>
  <c r="G497" i="1" s="1"/>
  <c r="E496" i="1"/>
  <c r="G495" i="1"/>
  <c r="E495" i="1"/>
  <c r="F495" i="1" s="1"/>
  <c r="E494" i="1"/>
  <c r="F494" i="1" s="1"/>
  <c r="E493" i="1"/>
  <c r="G493" i="1" s="1"/>
  <c r="E492" i="1"/>
  <c r="E491" i="1"/>
  <c r="F491" i="1" s="1"/>
  <c r="G490" i="1"/>
  <c r="E490" i="1"/>
  <c r="F490" i="1" s="1"/>
  <c r="E489" i="1"/>
  <c r="G489" i="1" s="1"/>
  <c r="E488" i="1"/>
  <c r="E487" i="1"/>
  <c r="F487" i="1" s="1"/>
  <c r="G486" i="1"/>
  <c r="F486" i="1"/>
  <c r="E486" i="1"/>
  <c r="E485" i="1"/>
  <c r="G485" i="1" s="1"/>
  <c r="E484" i="1"/>
  <c r="G483" i="1"/>
  <c r="E483" i="1"/>
  <c r="F483" i="1" s="1"/>
  <c r="F482" i="1"/>
  <c r="E482" i="1"/>
  <c r="G482" i="1" s="1"/>
  <c r="E481" i="1"/>
  <c r="G481" i="1" s="1"/>
  <c r="E480" i="1"/>
  <c r="G479" i="1"/>
  <c r="E479" i="1"/>
  <c r="F479" i="1" s="1"/>
  <c r="E478" i="1"/>
  <c r="F478" i="1" s="1"/>
  <c r="E477" i="1"/>
  <c r="G477" i="1" s="1"/>
  <c r="E476" i="1"/>
  <c r="E475" i="1"/>
  <c r="F475" i="1" s="1"/>
  <c r="G474" i="1"/>
  <c r="E474" i="1"/>
  <c r="F474" i="1" s="1"/>
  <c r="E473" i="1"/>
  <c r="G473" i="1" s="1"/>
  <c r="E472" i="1"/>
  <c r="E471" i="1"/>
  <c r="F471" i="1" s="1"/>
  <c r="G470" i="1"/>
  <c r="F470" i="1"/>
  <c r="E470" i="1"/>
  <c r="E469" i="1"/>
  <c r="G469" i="1" s="1"/>
  <c r="E468" i="1"/>
  <c r="G467" i="1"/>
  <c r="E467" i="1"/>
  <c r="F467" i="1" s="1"/>
  <c r="F466" i="1"/>
  <c r="E466" i="1"/>
  <c r="G466" i="1" s="1"/>
  <c r="E465" i="1"/>
  <c r="F465" i="1" s="1"/>
  <c r="E464" i="1"/>
  <c r="G464" i="1" s="1"/>
  <c r="E463" i="1"/>
  <c r="F463" i="1" s="1"/>
  <c r="G462" i="1"/>
  <c r="F462" i="1"/>
  <c r="E462" i="1"/>
  <c r="E461" i="1"/>
  <c r="F461" i="1" s="1"/>
  <c r="F460" i="1"/>
  <c r="E460" i="1"/>
  <c r="G460" i="1" s="1"/>
  <c r="E459" i="1"/>
  <c r="G459" i="1" s="1"/>
  <c r="E458" i="1"/>
  <c r="F458" i="1" s="1"/>
  <c r="E457" i="1"/>
  <c r="F457" i="1" s="1"/>
  <c r="E456" i="1"/>
  <c r="F456" i="1" s="1"/>
  <c r="E455" i="1"/>
  <c r="G455" i="1" s="1"/>
  <c r="E454" i="1"/>
  <c r="F454" i="1" s="1"/>
  <c r="E453" i="1"/>
  <c r="F453" i="1" s="1"/>
  <c r="G452" i="1"/>
  <c r="E452" i="1"/>
  <c r="F452" i="1" s="1"/>
  <c r="E451" i="1"/>
  <c r="G451" i="1" s="1"/>
  <c r="E450" i="1"/>
  <c r="F450" i="1" s="1"/>
  <c r="E449" i="1"/>
  <c r="F449" i="1" s="1"/>
  <c r="G448" i="1"/>
  <c r="F448" i="1"/>
  <c r="E448" i="1"/>
  <c r="E447" i="1"/>
  <c r="G447" i="1" s="1"/>
  <c r="E446" i="1"/>
  <c r="F446" i="1" s="1"/>
  <c r="G445" i="1"/>
  <c r="E445" i="1"/>
  <c r="F445" i="1" s="1"/>
  <c r="F444" i="1"/>
  <c r="E444" i="1"/>
  <c r="G444" i="1" s="1"/>
  <c r="E443" i="1"/>
  <c r="G443" i="1" s="1"/>
  <c r="E442" i="1"/>
  <c r="F442" i="1" s="1"/>
  <c r="G441" i="1"/>
  <c r="E441" i="1"/>
  <c r="F441" i="1" s="1"/>
  <c r="E440" i="1"/>
  <c r="F440" i="1" s="1"/>
  <c r="E439" i="1"/>
  <c r="E438" i="1"/>
  <c r="F438" i="1" s="1"/>
  <c r="E437" i="1"/>
  <c r="F437" i="1" s="1"/>
  <c r="G436" i="1"/>
  <c r="E436" i="1"/>
  <c r="F436" i="1" s="1"/>
  <c r="E435" i="1"/>
  <c r="E434" i="1"/>
  <c r="F434" i="1" s="1"/>
  <c r="E433" i="1"/>
  <c r="F433" i="1" s="1"/>
  <c r="G432" i="1"/>
  <c r="F432" i="1"/>
  <c r="E432" i="1"/>
  <c r="E431" i="1"/>
  <c r="E430" i="1"/>
  <c r="F430" i="1" s="1"/>
  <c r="G429" i="1"/>
  <c r="E429" i="1"/>
  <c r="F429" i="1" s="1"/>
  <c r="F428" i="1"/>
  <c r="E428" i="1"/>
  <c r="G428" i="1" s="1"/>
  <c r="E427" i="1"/>
  <c r="E426" i="1"/>
  <c r="F426" i="1" s="1"/>
  <c r="G425" i="1"/>
  <c r="E425" i="1"/>
  <c r="F425" i="1" s="1"/>
  <c r="E424" i="1"/>
  <c r="F424" i="1" s="1"/>
  <c r="E423" i="1"/>
  <c r="E422" i="1"/>
  <c r="F422" i="1" s="1"/>
  <c r="E421" i="1"/>
  <c r="F421" i="1" s="1"/>
  <c r="G420" i="1"/>
  <c r="E420" i="1"/>
  <c r="F420" i="1" s="1"/>
  <c r="E419" i="1"/>
  <c r="E418" i="1"/>
  <c r="F418" i="1" s="1"/>
  <c r="E417" i="1"/>
  <c r="F417" i="1" s="1"/>
  <c r="G416" i="1"/>
  <c r="F416" i="1"/>
  <c r="E416" i="1"/>
  <c r="E415" i="1"/>
  <c r="E414" i="1"/>
  <c r="F414" i="1" s="1"/>
  <c r="G413" i="1"/>
  <c r="E413" i="1"/>
  <c r="F413" i="1" s="1"/>
  <c r="F412" i="1"/>
  <c r="E412" i="1"/>
  <c r="G412" i="1" s="1"/>
  <c r="E411" i="1"/>
  <c r="E410" i="1"/>
  <c r="F410" i="1" s="1"/>
  <c r="G409" i="1"/>
  <c r="E409" i="1"/>
  <c r="F409" i="1" s="1"/>
  <c r="E408" i="1"/>
  <c r="F408" i="1" s="1"/>
  <c r="E407" i="1"/>
  <c r="E406" i="1"/>
  <c r="F406" i="1" s="1"/>
  <c r="E405" i="1"/>
  <c r="F405" i="1" s="1"/>
  <c r="G404" i="1"/>
  <c r="E404" i="1"/>
  <c r="F404" i="1" s="1"/>
  <c r="E403" i="1"/>
  <c r="E402" i="1"/>
  <c r="F402" i="1" s="1"/>
  <c r="E401" i="1"/>
  <c r="F401" i="1" s="1"/>
  <c r="G400" i="1"/>
  <c r="F400" i="1"/>
  <c r="E400" i="1"/>
  <c r="E399" i="1"/>
  <c r="E398" i="1"/>
  <c r="F398" i="1" s="1"/>
  <c r="G397" i="1"/>
  <c r="E397" i="1"/>
  <c r="F397" i="1" s="1"/>
  <c r="E396" i="1"/>
  <c r="G396" i="1" s="1"/>
  <c r="E395" i="1"/>
  <c r="G395" i="1" s="1"/>
  <c r="E394" i="1"/>
  <c r="E393" i="1"/>
  <c r="F393" i="1" s="1"/>
  <c r="E392" i="1"/>
  <c r="E391" i="1"/>
  <c r="G391" i="1" s="1"/>
  <c r="E390" i="1"/>
  <c r="E389" i="1"/>
  <c r="G388" i="1"/>
  <c r="E388" i="1"/>
  <c r="F388" i="1" s="1"/>
  <c r="E387" i="1"/>
  <c r="G387" i="1" s="1"/>
  <c r="E386" i="1"/>
  <c r="E385" i="1"/>
  <c r="F385" i="1" s="1"/>
  <c r="G384" i="1"/>
  <c r="F384" i="1"/>
  <c r="E384" i="1"/>
  <c r="E383" i="1"/>
  <c r="G383" i="1" s="1"/>
  <c r="E382" i="1"/>
  <c r="G381" i="1"/>
  <c r="E381" i="1"/>
  <c r="F381" i="1" s="1"/>
  <c r="E380" i="1"/>
  <c r="G380" i="1" s="1"/>
  <c r="E379" i="1"/>
  <c r="G379" i="1" s="1"/>
  <c r="E378" i="1"/>
  <c r="E377" i="1"/>
  <c r="F377" i="1" s="1"/>
  <c r="E376" i="1"/>
  <c r="E375" i="1"/>
  <c r="G375" i="1" s="1"/>
  <c r="E374" i="1"/>
  <c r="E373" i="1"/>
  <c r="G372" i="1"/>
  <c r="E372" i="1"/>
  <c r="F372" i="1" s="1"/>
  <c r="E371" i="1"/>
  <c r="G371" i="1" s="1"/>
  <c r="E370" i="1"/>
  <c r="E369" i="1"/>
  <c r="F369" i="1" s="1"/>
  <c r="G368" i="1"/>
  <c r="F368" i="1"/>
  <c r="E368" i="1"/>
  <c r="E367" i="1"/>
  <c r="G367" i="1" s="1"/>
  <c r="E366" i="1"/>
  <c r="G365" i="1"/>
  <c r="E365" i="1"/>
  <c r="F365" i="1" s="1"/>
  <c r="E364" i="1"/>
  <c r="G364" i="1" s="1"/>
  <c r="E363" i="1"/>
  <c r="G363" i="1" s="1"/>
  <c r="E362" i="1"/>
  <c r="E361" i="1"/>
  <c r="F361" i="1" s="1"/>
  <c r="E360" i="1"/>
  <c r="E359" i="1"/>
  <c r="G359" i="1" s="1"/>
  <c r="E358" i="1"/>
  <c r="E357" i="1"/>
  <c r="G356" i="1"/>
  <c r="E356" i="1"/>
  <c r="F356" i="1" s="1"/>
  <c r="E355" i="1"/>
  <c r="G355" i="1" s="1"/>
  <c r="E354" i="1"/>
  <c r="E353" i="1"/>
  <c r="F353" i="1" s="1"/>
  <c r="G352" i="1"/>
  <c r="F352" i="1"/>
  <c r="E352" i="1"/>
  <c r="E351" i="1"/>
  <c r="G351" i="1" s="1"/>
  <c r="E350" i="1"/>
  <c r="G349" i="1"/>
  <c r="E349" i="1"/>
  <c r="F349" i="1" s="1"/>
  <c r="E348" i="1"/>
  <c r="G348" i="1" s="1"/>
  <c r="E347" i="1"/>
  <c r="G347" i="1" s="1"/>
  <c r="E346" i="1"/>
  <c r="E345" i="1"/>
  <c r="F345" i="1" s="1"/>
  <c r="E344" i="1"/>
  <c r="E343" i="1"/>
  <c r="G343" i="1" s="1"/>
  <c r="E342" i="1"/>
  <c r="E341" i="1"/>
  <c r="G340" i="1"/>
  <c r="E340" i="1"/>
  <c r="F340" i="1" s="1"/>
  <c r="E339" i="1"/>
  <c r="G339" i="1" s="1"/>
  <c r="E338" i="1"/>
  <c r="E337" i="1"/>
  <c r="F337" i="1" s="1"/>
  <c r="G336" i="1"/>
  <c r="F336" i="1"/>
  <c r="E336" i="1"/>
  <c r="E335" i="1"/>
  <c r="G335" i="1" s="1"/>
  <c r="E334" i="1"/>
  <c r="G333" i="1"/>
  <c r="E333" i="1"/>
  <c r="F333" i="1" s="1"/>
  <c r="E332" i="1"/>
  <c r="G332" i="1" s="1"/>
  <c r="E331" i="1"/>
  <c r="G331" i="1" s="1"/>
  <c r="E330" i="1"/>
  <c r="E329" i="1"/>
  <c r="F329" i="1" s="1"/>
  <c r="E328" i="1"/>
  <c r="E327" i="1"/>
  <c r="G327" i="1" s="1"/>
  <c r="E326" i="1"/>
  <c r="E325" i="1"/>
  <c r="G324" i="1"/>
  <c r="E324" i="1"/>
  <c r="F324" i="1" s="1"/>
  <c r="E323" i="1"/>
  <c r="G323" i="1" s="1"/>
  <c r="E322" i="1"/>
  <c r="E321" i="1"/>
  <c r="G320" i="1"/>
  <c r="F320" i="1"/>
  <c r="E320" i="1"/>
  <c r="E319" i="1"/>
  <c r="F319" i="1" s="1"/>
  <c r="F318" i="1"/>
  <c r="E318" i="1"/>
  <c r="G318" i="1" s="1"/>
  <c r="E317" i="1"/>
  <c r="F317" i="1" s="1"/>
  <c r="F316" i="1"/>
  <c r="E316" i="1"/>
  <c r="G316" i="1" s="1"/>
  <c r="F315" i="1"/>
  <c r="E315" i="1"/>
  <c r="G315" i="1" s="1"/>
  <c r="E314" i="1"/>
  <c r="G314" i="1" s="1"/>
  <c r="E313" i="1"/>
  <c r="G312" i="1"/>
  <c r="F312" i="1"/>
  <c r="E312" i="1"/>
  <c r="E311" i="1"/>
  <c r="F311" i="1" s="1"/>
  <c r="F310" i="1"/>
  <c r="E310" i="1"/>
  <c r="G310" i="1" s="1"/>
  <c r="E309" i="1"/>
  <c r="F309" i="1" s="1"/>
  <c r="G308" i="1"/>
  <c r="F308" i="1"/>
  <c r="E308" i="1"/>
  <c r="F307" i="1"/>
  <c r="E307" i="1"/>
  <c r="G307" i="1" s="1"/>
  <c r="E306" i="1"/>
  <c r="G306" i="1" s="1"/>
  <c r="E305" i="1"/>
  <c r="G304" i="1"/>
  <c r="F304" i="1"/>
  <c r="E304" i="1"/>
  <c r="E303" i="1"/>
  <c r="F303" i="1" s="1"/>
  <c r="E302" i="1"/>
  <c r="G302" i="1" s="1"/>
  <c r="E301" i="1"/>
  <c r="F301" i="1" s="1"/>
  <c r="G300" i="1"/>
  <c r="F300" i="1"/>
  <c r="E300" i="1"/>
  <c r="E299" i="1"/>
  <c r="F299" i="1" s="1"/>
  <c r="E298" i="1"/>
  <c r="G298" i="1" s="1"/>
  <c r="G297" i="1"/>
  <c r="E297" i="1"/>
  <c r="F297" i="1" s="1"/>
  <c r="G296" i="1"/>
  <c r="F296" i="1"/>
  <c r="E296" i="1"/>
  <c r="E295" i="1"/>
  <c r="F295" i="1" s="1"/>
  <c r="E294" i="1"/>
  <c r="G294" i="1" s="1"/>
  <c r="E293" i="1"/>
  <c r="F293" i="1" s="1"/>
  <c r="G292" i="1"/>
  <c r="F292" i="1"/>
  <c r="E292" i="1"/>
  <c r="E291" i="1"/>
  <c r="F291" i="1" s="1"/>
  <c r="E290" i="1"/>
  <c r="G290" i="1" s="1"/>
  <c r="G289" i="1"/>
  <c r="E289" i="1"/>
  <c r="F289" i="1" s="1"/>
  <c r="G288" i="1"/>
  <c r="F288" i="1"/>
  <c r="E288" i="1"/>
  <c r="E287" i="1"/>
  <c r="F287" i="1" s="1"/>
  <c r="E286" i="1"/>
  <c r="G286" i="1" s="1"/>
  <c r="E285" i="1"/>
  <c r="F285" i="1" s="1"/>
  <c r="G284" i="1"/>
  <c r="F284" i="1"/>
  <c r="E284" i="1"/>
  <c r="E283" i="1"/>
  <c r="F283" i="1" s="1"/>
  <c r="E282" i="1"/>
  <c r="G282" i="1" s="1"/>
  <c r="G281" i="1"/>
  <c r="E281" i="1"/>
  <c r="F281" i="1" s="1"/>
  <c r="G280" i="1"/>
  <c r="F280" i="1"/>
  <c r="E280" i="1"/>
  <c r="E279" i="1"/>
  <c r="F279" i="1" s="1"/>
  <c r="E278" i="1"/>
  <c r="G278" i="1" s="1"/>
  <c r="E277" i="1"/>
  <c r="F277" i="1" s="1"/>
  <c r="G276" i="1"/>
  <c r="F276" i="1"/>
  <c r="E276" i="1"/>
  <c r="E275" i="1"/>
  <c r="F275" i="1" s="1"/>
  <c r="E274" i="1"/>
  <c r="G274" i="1" s="1"/>
  <c r="G273" i="1"/>
  <c r="E273" i="1"/>
  <c r="F273" i="1" s="1"/>
  <c r="G272" i="1"/>
  <c r="F272" i="1"/>
  <c r="E272" i="1"/>
  <c r="E271" i="1"/>
  <c r="F271" i="1" s="1"/>
  <c r="E270" i="1"/>
  <c r="G270" i="1" s="1"/>
  <c r="E269" i="1"/>
  <c r="F269" i="1" s="1"/>
  <c r="G268" i="1"/>
  <c r="F268" i="1"/>
  <c r="E268" i="1"/>
  <c r="E267" i="1"/>
  <c r="F267" i="1" s="1"/>
  <c r="E266" i="1"/>
  <c r="G266" i="1" s="1"/>
  <c r="G265" i="1"/>
  <c r="E265" i="1"/>
  <c r="F265" i="1" s="1"/>
  <c r="G264" i="1"/>
  <c r="F264" i="1"/>
  <c r="E264" i="1"/>
  <c r="E263" i="1"/>
  <c r="F263" i="1" s="1"/>
  <c r="E262" i="1"/>
  <c r="G262" i="1" s="1"/>
  <c r="E261" i="1"/>
  <c r="F261" i="1" s="1"/>
  <c r="G260" i="1"/>
  <c r="F260" i="1"/>
  <c r="E260" i="1"/>
  <c r="E259" i="1"/>
  <c r="F259" i="1" s="1"/>
  <c r="E258" i="1"/>
  <c r="G258" i="1" s="1"/>
  <c r="G257" i="1"/>
  <c r="E257" i="1"/>
  <c r="F257" i="1" s="1"/>
  <c r="G256" i="1"/>
  <c r="F256" i="1"/>
  <c r="E256" i="1"/>
  <c r="E255" i="1"/>
  <c r="F255" i="1" s="1"/>
  <c r="E254" i="1"/>
  <c r="G254" i="1" s="1"/>
  <c r="E253" i="1"/>
  <c r="F253" i="1" s="1"/>
  <c r="G252" i="1"/>
  <c r="F252" i="1"/>
  <c r="E252" i="1"/>
  <c r="E251" i="1"/>
  <c r="F251" i="1" s="1"/>
  <c r="E250" i="1"/>
  <c r="G250" i="1" s="1"/>
  <c r="G249" i="1"/>
  <c r="E249" i="1"/>
  <c r="F249" i="1" s="1"/>
  <c r="G248" i="1"/>
  <c r="F248" i="1"/>
  <c r="E248" i="1"/>
  <c r="E247" i="1"/>
  <c r="F247" i="1" s="1"/>
  <c r="E246" i="1"/>
  <c r="G246" i="1" s="1"/>
  <c r="E245" i="1"/>
  <c r="F245" i="1" s="1"/>
  <c r="G244" i="1"/>
  <c r="F244" i="1"/>
  <c r="E244" i="1"/>
  <c r="E243" i="1"/>
  <c r="F243" i="1" s="1"/>
  <c r="E242" i="1"/>
  <c r="G242" i="1" s="1"/>
  <c r="G241" i="1"/>
  <c r="E241" i="1"/>
  <c r="F241" i="1" s="1"/>
  <c r="G240" i="1"/>
  <c r="F240" i="1"/>
  <c r="E240" i="1"/>
  <c r="E239" i="1"/>
  <c r="F239" i="1" s="1"/>
  <c r="E238" i="1"/>
  <c r="G238" i="1" s="1"/>
  <c r="E237" i="1"/>
  <c r="F237" i="1" s="1"/>
  <c r="G236" i="1"/>
  <c r="F236" i="1"/>
  <c r="E236" i="1"/>
  <c r="E235" i="1"/>
  <c r="E234" i="1"/>
  <c r="G234" i="1" s="1"/>
  <c r="G233" i="1"/>
  <c r="E233" i="1"/>
  <c r="F233" i="1" s="1"/>
  <c r="G232" i="1"/>
  <c r="F232" i="1"/>
  <c r="E232" i="1"/>
  <c r="E231" i="1"/>
  <c r="E230" i="1"/>
  <c r="G230" i="1" s="1"/>
  <c r="E229" i="1"/>
  <c r="F229" i="1" s="1"/>
  <c r="G228" i="1"/>
  <c r="F228" i="1"/>
  <c r="E228" i="1"/>
  <c r="E227" i="1"/>
  <c r="E226" i="1"/>
  <c r="G226" i="1" s="1"/>
  <c r="G225" i="1"/>
  <c r="E225" i="1"/>
  <c r="F225" i="1" s="1"/>
  <c r="G224" i="1"/>
  <c r="F224" i="1"/>
  <c r="E224" i="1"/>
  <c r="E223" i="1"/>
  <c r="E222" i="1"/>
  <c r="G222" i="1" s="1"/>
  <c r="E221" i="1"/>
  <c r="F221" i="1" s="1"/>
  <c r="F220" i="1"/>
  <c r="E220" i="1"/>
  <c r="G220" i="1" s="1"/>
  <c r="E219" i="1"/>
  <c r="E218" i="1"/>
  <c r="G218" i="1" s="1"/>
  <c r="E217" i="1"/>
  <c r="G217" i="1" s="1"/>
  <c r="F216" i="1"/>
  <c r="E216" i="1"/>
  <c r="G216" i="1" s="1"/>
  <c r="E215" i="1"/>
  <c r="E214" i="1"/>
  <c r="G214" i="1" s="1"/>
  <c r="E213" i="1"/>
  <c r="G213" i="1" s="1"/>
  <c r="F212" i="1"/>
  <c r="E212" i="1"/>
  <c r="G212" i="1" s="1"/>
  <c r="E211" i="1"/>
  <c r="E210" i="1"/>
  <c r="G210" i="1" s="1"/>
  <c r="E209" i="1"/>
  <c r="G209" i="1" s="1"/>
  <c r="F208" i="1"/>
  <c r="E208" i="1"/>
  <c r="G208" i="1" s="1"/>
  <c r="E207" i="1"/>
  <c r="E206" i="1"/>
  <c r="G206" i="1" s="1"/>
  <c r="E205" i="1"/>
  <c r="F205" i="1" s="1"/>
  <c r="F204" i="1"/>
  <c r="E204" i="1"/>
  <c r="G204" i="1" s="1"/>
  <c r="E203" i="1"/>
  <c r="E202" i="1"/>
  <c r="G202" i="1" s="1"/>
  <c r="E201" i="1"/>
  <c r="F201" i="1" s="1"/>
  <c r="F200" i="1"/>
  <c r="E200" i="1"/>
  <c r="G200" i="1" s="1"/>
  <c r="E199" i="1"/>
  <c r="E198" i="1"/>
  <c r="G198" i="1" s="1"/>
  <c r="E197" i="1"/>
  <c r="G197" i="1" s="1"/>
  <c r="F196" i="1"/>
  <c r="E196" i="1"/>
  <c r="G196" i="1" s="1"/>
  <c r="E195" i="1"/>
  <c r="E194" i="1"/>
  <c r="G194" i="1" s="1"/>
  <c r="E193" i="1"/>
  <c r="F193" i="1" s="1"/>
  <c r="F192" i="1"/>
  <c r="E192" i="1"/>
  <c r="G192" i="1" s="1"/>
  <c r="E191" i="1"/>
  <c r="E190" i="1"/>
  <c r="G190" i="1" s="1"/>
  <c r="E189" i="1"/>
  <c r="G189" i="1" s="1"/>
  <c r="F188" i="1"/>
  <c r="E188" i="1"/>
  <c r="G188" i="1" s="1"/>
  <c r="E187" i="1"/>
  <c r="E186" i="1"/>
  <c r="G186" i="1" s="1"/>
  <c r="E185" i="1"/>
  <c r="G185" i="1" s="1"/>
  <c r="F184" i="1"/>
  <c r="E184" i="1"/>
  <c r="G184" i="1" s="1"/>
  <c r="E183" i="1"/>
  <c r="E182" i="1"/>
  <c r="G182" i="1" s="1"/>
  <c r="E181" i="1"/>
  <c r="F181" i="1" s="1"/>
  <c r="F180" i="1"/>
  <c r="E180" i="1"/>
  <c r="G180" i="1" s="1"/>
  <c r="E179" i="1"/>
  <c r="E178" i="1"/>
  <c r="G178" i="1" s="1"/>
  <c r="E177" i="1"/>
  <c r="G177" i="1" s="1"/>
  <c r="F176" i="1"/>
  <c r="E176" i="1"/>
  <c r="G176" i="1" s="1"/>
  <c r="E175" i="1"/>
  <c r="G175" i="1" s="1"/>
  <c r="E174" i="1"/>
  <c r="E173" i="1"/>
  <c r="F173" i="1" s="1"/>
  <c r="F172" i="1"/>
  <c r="E172" i="1"/>
  <c r="G172" i="1" s="1"/>
  <c r="F171" i="1"/>
  <c r="E171" i="1"/>
  <c r="G171" i="1" s="1"/>
  <c r="E170" i="1"/>
  <c r="G169" i="1"/>
  <c r="F169" i="1"/>
  <c r="E169" i="1"/>
  <c r="E168" i="1"/>
  <c r="F168" i="1" s="1"/>
  <c r="E167" i="1"/>
  <c r="G167" i="1" s="1"/>
  <c r="E166" i="1"/>
  <c r="F166" i="1" s="1"/>
  <c r="G165" i="1"/>
  <c r="E165" i="1"/>
  <c r="F165" i="1" s="1"/>
  <c r="G164" i="1"/>
  <c r="F164" i="1"/>
  <c r="E164" i="1"/>
  <c r="E163" i="1"/>
  <c r="G163" i="1" s="1"/>
  <c r="E162" i="1"/>
  <c r="F162" i="1" s="1"/>
  <c r="E161" i="1"/>
  <c r="G161" i="1" s="1"/>
  <c r="E160" i="1"/>
  <c r="F160" i="1" s="1"/>
  <c r="E159" i="1"/>
  <c r="G159" i="1" s="1"/>
  <c r="E158" i="1"/>
  <c r="F158" i="1" s="1"/>
  <c r="G157" i="1"/>
  <c r="E157" i="1"/>
  <c r="F157" i="1" s="1"/>
  <c r="G156" i="1"/>
  <c r="F156" i="1"/>
  <c r="E156" i="1"/>
  <c r="E155" i="1"/>
  <c r="G155" i="1" s="1"/>
  <c r="E154" i="1"/>
  <c r="F154" i="1" s="1"/>
  <c r="E153" i="1"/>
  <c r="G153" i="1" s="1"/>
  <c r="E152" i="1"/>
  <c r="F152" i="1" s="1"/>
  <c r="E151" i="1"/>
  <c r="G151" i="1" s="1"/>
  <c r="E150" i="1"/>
  <c r="F150" i="1" s="1"/>
  <c r="G149" i="1"/>
  <c r="E149" i="1"/>
  <c r="F149" i="1" s="1"/>
  <c r="G148" i="1"/>
  <c r="F148" i="1"/>
  <c r="E148" i="1"/>
  <c r="E147" i="1"/>
  <c r="G147" i="1" s="1"/>
  <c r="E146" i="1"/>
  <c r="F146" i="1" s="1"/>
  <c r="E145" i="1"/>
  <c r="F145" i="1" s="1"/>
  <c r="E144" i="1"/>
  <c r="F144" i="1" s="1"/>
  <c r="E143" i="1"/>
  <c r="G143" i="1" s="1"/>
  <c r="E142" i="1"/>
  <c r="F142" i="1" s="1"/>
  <c r="G141" i="1"/>
  <c r="E141" i="1"/>
  <c r="F141" i="1" s="1"/>
  <c r="G140" i="1"/>
  <c r="F140" i="1"/>
  <c r="E140" i="1"/>
  <c r="E139" i="1"/>
  <c r="G139" i="1" s="1"/>
  <c r="E138" i="1"/>
  <c r="F138" i="1" s="1"/>
  <c r="E137" i="1"/>
  <c r="G137" i="1" s="1"/>
  <c r="E136" i="1"/>
  <c r="F136" i="1" s="1"/>
  <c r="E135" i="1"/>
  <c r="G135" i="1" s="1"/>
  <c r="E134" i="1"/>
  <c r="F134" i="1" s="1"/>
  <c r="G133" i="1"/>
  <c r="E133" i="1"/>
  <c r="F133" i="1" s="1"/>
  <c r="G132" i="1"/>
  <c r="F132" i="1"/>
  <c r="E132" i="1"/>
  <c r="E131" i="1"/>
  <c r="G131" i="1" s="1"/>
  <c r="E130" i="1"/>
  <c r="F130" i="1" s="1"/>
  <c r="E129" i="1"/>
  <c r="F129" i="1" s="1"/>
  <c r="E128" i="1"/>
  <c r="F128" i="1" s="1"/>
  <c r="E127" i="1"/>
  <c r="G127" i="1" s="1"/>
  <c r="E126" i="1"/>
  <c r="F126" i="1" s="1"/>
  <c r="G125" i="1"/>
  <c r="E125" i="1"/>
  <c r="F125" i="1" s="1"/>
  <c r="G124" i="1"/>
  <c r="F124" i="1"/>
  <c r="E124" i="1"/>
  <c r="E123" i="1"/>
  <c r="G123" i="1" s="1"/>
  <c r="E122" i="1"/>
  <c r="F122" i="1" s="1"/>
  <c r="E121" i="1"/>
  <c r="F121" i="1" s="1"/>
  <c r="E120" i="1"/>
  <c r="F120" i="1" s="1"/>
  <c r="E119" i="1"/>
  <c r="G119" i="1" s="1"/>
  <c r="E118" i="1"/>
  <c r="F118" i="1" s="1"/>
  <c r="G117" i="1"/>
  <c r="E117" i="1"/>
  <c r="F117" i="1" s="1"/>
  <c r="G116" i="1"/>
  <c r="F116" i="1"/>
  <c r="E116" i="1"/>
  <c r="E115" i="1"/>
  <c r="G115" i="1" s="1"/>
  <c r="E114" i="1"/>
  <c r="F114" i="1" s="1"/>
  <c r="E113" i="1"/>
  <c r="G113" i="1" s="1"/>
  <c r="E112" i="1"/>
  <c r="F112" i="1" s="1"/>
  <c r="E111" i="1"/>
  <c r="G111" i="1" s="1"/>
  <c r="E110" i="1"/>
  <c r="F110" i="1" s="1"/>
  <c r="G109" i="1"/>
  <c r="E109" i="1"/>
  <c r="F109" i="1" s="1"/>
  <c r="G108" i="1"/>
  <c r="F108" i="1"/>
  <c r="E108" i="1"/>
  <c r="E107" i="1"/>
  <c r="G107" i="1" s="1"/>
  <c r="E106" i="1"/>
  <c r="F106" i="1" s="1"/>
  <c r="E105" i="1"/>
  <c r="F105" i="1" s="1"/>
  <c r="E104" i="1"/>
  <c r="F104" i="1" s="1"/>
  <c r="E103" i="1"/>
  <c r="G103" i="1" s="1"/>
  <c r="E102" i="1"/>
  <c r="F102" i="1" s="1"/>
  <c r="G101" i="1"/>
  <c r="E101" i="1"/>
  <c r="F101" i="1" s="1"/>
  <c r="G100" i="1"/>
  <c r="F100" i="1"/>
  <c r="E100" i="1"/>
  <c r="E99" i="1"/>
  <c r="G99" i="1" s="1"/>
  <c r="E98" i="1"/>
  <c r="F98" i="1" s="1"/>
  <c r="E97" i="1"/>
  <c r="G97" i="1" s="1"/>
  <c r="E96" i="1"/>
  <c r="F96" i="1" s="1"/>
  <c r="E95" i="1"/>
  <c r="G95" i="1" s="1"/>
  <c r="E94" i="1"/>
  <c r="F94" i="1" s="1"/>
  <c r="G93" i="1"/>
  <c r="E93" i="1"/>
  <c r="F93" i="1" s="1"/>
  <c r="G92" i="1"/>
  <c r="F92" i="1"/>
  <c r="E92" i="1"/>
  <c r="E91" i="1"/>
  <c r="G91" i="1" s="1"/>
  <c r="E90" i="1"/>
  <c r="F90" i="1" s="1"/>
  <c r="E89" i="1"/>
  <c r="F89" i="1" s="1"/>
  <c r="E88" i="1"/>
  <c r="F88" i="1" s="1"/>
  <c r="E87" i="1"/>
  <c r="G87" i="1" s="1"/>
  <c r="E86" i="1"/>
  <c r="F86" i="1" s="1"/>
  <c r="G85" i="1"/>
  <c r="E85" i="1"/>
  <c r="F85" i="1" s="1"/>
  <c r="G84" i="1"/>
  <c r="F84" i="1"/>
  <c r="E84" i="1"/>
  <c r="E83" i="1"/>
  <c r="G83" i="1" s="1"/>
  <c r="E82" i="1"/>
  <c r="F82" i="1" s="1"/>
  <c r="E81" i="1"/>
  <c r="G81" i="1" s="1"/>
  <c r="E80" i="1"/>
  <c r="F80" i="1" s="1"/>
  <c r="E79" i="1"/>
  <c r="G79" i="1" s="1"/>
  <c r="E78" i="1"/>
  <c r="F78" i="1" s="1"/>
  <c r="G77" i="1"/>
  <c r="E77" i="1"/>
  <c r="F77" i="1" s="1"/>
  <c r="G76" i="1"/>
  <c r="F76" i="1"/>
  <c r="E76" i="1"/>
  <c r="E75" i="1"/>
  <c r="G75" i="1" s="1"/>
  <c r="E74" i="1"/>
  <c r="F74" i="1" s="1"/>
  <c r="E73" i="1"/>
  <c r="F73" i="1" s="1"/>
  <c r="E72" i="1"/>
  <c r="F72" i="1" s="1"/>
  <c r="E71" i="1"/>
  <c r="G71" i="1" s="1"/>
  <c r="E70" i="1"/>
  <c r="F70" i="1" s="1"/>
  <c r="G69" i="1"/>
  <c r="E69" i="1"/>
  <c r="F69" i="1" s="1"/>
  <c r="G68" i="1"/>
  <c r="F68" i="1"/>
  <c r="E68" i="1"/>
  <c r="E67" i="1"/>
  <c r="G67" i="1" s="1"/>
  <c r="E66" i="1"/>
  <c r="F66" i="1" s="1"/>
  <c r="E65" i="1"/>
  <c r="F65" i="1" s="1"/>
  <c r="E64" i="1"/>
  <c r="F64" i="1" s="1"/>
  <c r="E63" i="1"/>
  <c r="G63" i="1" s="1"/>
  <c r="E62" i="1"/>
  <c r="F62" i="1" s="1"/>
  <c r="G61" i="1"/>
  <c r="E61" i="1"/>
  <c r="F61" i="1" s="1"/>
  <c r="G60" i="1"/>
  <c r="F60" i="1"/>
  <c r="E60" i="1"/>
  <c r="E59" i="1"/>
  <c r="G59" i="1" s="1"/>
  <c r="E58" i="1"/>
  <c r="F58" i="1" s="1"/>
  <c r="E57" i="1"/>
  <c r="G57" i="1" s="1"/>
  <c r="E56" i="1"/>
  <c r="F56" i="1" s="1"/>
  <c r="E55" i="1"/>
  <c r="G55" i="1" s="1"/>
  <c r="E54" i="1"/>
  <c r="F54" i="1" s="1"/>
  <c r="G53" i="1"/>
  <c r="E53" i="1"/>
  <c r="F53" i="1" s="1"/>
  <c r="G52" i="1"/>
  <c r="F52" i="1"/>
  <c r="E52" i="1"/>
  <c r="E51" i="1"/>
  <c r="G51" i="1" s="1"/>
  <c r="E50" i="1"/>
  <c r="F50" i="1" s="1"/>
  <c r="E49" i="1"/>
  <c r="F49" i="1" s="1"/>
  <c r="E48" i="1"/>
  <c r="F48" i="1" s="1"/>
  <c r="E47" i="1"/>
  <c r="G47" i="1" s="1"/>
  <c r="E46" i="1"/>
  <c r="F46" i="1" s="1"/>
  <c r="G45" i="1"/>
  <c r="E45" i="1"/>
  <c r="F45" i="1" s="1"/>
  <c r="G44" i="1"/>
  <c r="F44" i="1"/>
  <c r="E44" i="1"/>
  <c r="E43" i="1"/>
  <c r="G43" i="1" s="1"/>
  <c r="E42" i="1"/>
  <c r="F42" i="1" s="1"/>
  <c r="E41" i="1"/>
  <c r="F41" i="1" s="1"/>
  <c r="E40" i="1"/>
  <c r="F40" i="1" s="1"/>
  <c r="E39" i="1"/>
  <c r="G39" i="1" s="1"/>
  <c r="E38" i="1"/>
  <c r="F38" i="1" s="1"/>
  <c r="G37" i="1"/>
  <c r="E37" i="1"/>
  <c r="F37" i="1" s="1"/>
  <c r="G36" i="1"/>
  <c r="F36" i="1"/>
  <c r="E36" i="1"/>
  <c r="E35" i="1"/>
  <c r="G35" i="1" s="1"/>
  <c r="E34" i="1"/>
  <c r="F34" i="1" s="1"/>
  <c r="E33" i="1"/>
  <c r="G33" i="1" s="1"/>
  <c r="E32" i="1"/>
  <c r="F32" i="1" s="1"/>
  <c r="E31" i="1"/>
  <c r="G31" i="1" s="1"/>
  <c r="E30" i="1"/>
  <c r="F30" i="1" s="1"/>
  <c r="G29" i="1"/>
  <c r="E29" i="1"/>
  <c r="F29" i="1" s="1"/>
  <c r="G28" i="1"/>
  <c r="F28" i="1"/>
  <c r="E28" i="1"/>
  <c r="E27" i="1"/>
  <c r="G27" i="1" s="1"/>
  <c r="E26" i="1"/>
  <c r="F26" i="1" s="1"/>
  <c r="E25" i="1"/>
  <c r="F25" i="1" s="1"/>
  <c r="E24" i="1"/>
  <c r="F24" i="1" s="1"/>
  <c r="E23" i="1"/>
  <c r="G23" i="1" s="1"/>
  <c r="E22" i="1"/>
  <c r="F22" i="1" s="1"/>
  <c r="G21" i="1"/>
  <c r="E21" i="1"/>
  <c r="F21" i="1" s="1"/>
  <c r="G20" i="1"/>
  <c r="F20" i="1"/>
  <c r="E20" i="1"/>
  <c r="E19" i="1"/>
  <c r="G19" i="1" s="1"/>
  <c r="E18" i="1"/>
  <c r="F18" i="1" s="1"/>
  <c r="E17" i="1"/>
  <c r="G17" i="1" s="1"/>
  <c r="E16" i="1"/>
  <c r="F16" i="1" s="1"/>
  <c r="E15" i="1"/>
  <c r="G15" i="1" s="1"/>
  <c r="E14" i="1"/>
  <c r="F14" i="1" s="1"/>
  <c r="G13" i="1"/>
  <c r="E13" i="1"/>
  <c r="F13" i="1" s="1"/>
  <c r="G12" i="1"/>
  <c r="F12" i="1"/>
  <c r="E12" i="1"/>
  <c r="E11" i="1"/>
  <c r="G11" i="1" s="1"/>
  <c r="E10" i="1"/>
  <c r="F10" i="1" s="1"/>
  <c r="E9" i="1"/>
  <c r="F9" i="1" s="1"/>
  <c r="E8" i="1"/>
  <c r="F8" i="1" s="1"/>
  <c r="E7" i="1"/>
  <c r="G7" i="1" s="1"/>
  <c r="E6" i="1"/>
  <c r="G6" i="1" s="1"/>
  <c r="E5" i="1"/>
  <c r="F5" i="1" s="1"/>
  <c r="E4" i="1"/>
  <c r="F4" i="1" s="1"/>
  <c r="E3" i="1"/>
  <c r="G3" i="1" s="1"/>
  <c r="F3" i="1" l="1"/>
  <c r="G4" i="1"/>
  <c r="F17" i="1"/>
  <c r="F33" i="1"/>
  <c r="F57" i="1"/>
  <c r="F81" i="1"/>
  <c r="F97" i="1"/>
  <c r="F113" i="1"/>
  <c r="F137" i="1"/>
  <c r="F153" i="1"/>
  <c r="F161" i="1"/>
  <c r="G168" i="1"/>
  <c r="G173" i="1"/>
  <c r="G181" i="1"/>
  <c r="G193" i="1"/>
  <c r="G201" i="1"/>
  <c r="G205" i="1"/>
  <c r="F7" i="1"/>
  <c r="G9" i="1"/>
  <c r="F15" i="1"/>
  <c r="F23" i="1"/>
  <c r="G25" i="1"/>
  <c r="F31" i="1"/>
  <c r="F39" i="1"/>
  <c r="G41" i="1"/>
  <c r="F47" i="1"/>
  <c r="G49" i="1"/>
  <c r="F55" i="1"/>
  <c r="F63" i="1"/>
  <c r="G65" i="1"/>
  <c r="F71" i="1"/>
  <c r="G73" i="1"/>
  <c r="F79" i="1"/>
  <c r="F87" i="1"/>
  <c r="G89" i="1"/>
  <c r="F95" i="1"/>
  <c r="F103" i="1"/>
  <c r="G105" i="1"/>
  <c r="F111" i="1"/>
  <c r="F119" i="1"/>
  <c r="G121" i="1"/>
  <c r="F127" i="1"/>
  <c r="G129" i="1"/>
  <c r="F135" i="1"/>
  <c r="F143" i="1"/>
  <c r="G145" i="1"/>
  <c r="F151" i="1"/>
  <c r="F159" i="1"/>
  <c r="F167" i="1"/>
  <c r="G229" i="1"/>
  <c r="G245" i="1"/>
  <c r="G261" i="1"/>
  <c r="G277" i="1"/>
  <c r="G293" i="1"/>
  <c r="F305" i="1"/>
  <c r="G305" i="1"/>
  <c r="F321" i="1"/>
  <c r="G321" i="1"/>
  <c r="F328" i="1"/>
  <c r="G328" i="1"/>
  <c r="G345" i="1"/>
  <c r="F348" i="1"/>
  <c r="F360" i="1"/>
  <c r="G360" i="1"/>
  <c r="G377" i="1"/>
  <c r="F380" i="1"/>
  <c r="F392" i="1"/>
  <c r="G392" i="1"/>
  <c r="F325" i="1"/>
  <c r="G325" i="1"/>
  <c r="F357" i="1"/>
  <c r="G357" i="1"/>
  <c r="F389" i="1"/>
  <c r="G389" i="1"/>
  <c r="G10" i="1"/>
  <c r="G42" i="1"/>
  <c r="G58" i="1"/>
  <c r="G66" i="1"/>
  <c r="G74" i="1"/>
  <c r="G82" i="1"/>
  <c r="G90" i="1"/>
  <c r="G98" i="1"/>
  <c r="G106" i="1"/>
  <c r="G114" i="1"/>
  <c r="G122" i="1"/>
  <c r="G130" i="1"/>
  <c r="G138" i="1"/>
  <c r="G146" i="1"/>
  <c r="G154" i="1"/>
  <c r="G162" i="1"/>
  <c r="F177" i="1"/>
  <c r="F185" i="1"/>
  <c r="F189" i="1"/>
  <c r="F197" i="1"/>
  <c r="F209" i="1"/>
  <c r="F213" i="1"/>
  <c r="F217" i="1"/>
  <c r="G221" i="1"/>
  <c r="G237" i="1"/>
  <c r="G253" i="1"/>
  <c r="G269" i="1"/>
  <c r="G285" i="1"/>
  <c r="G301" i="1"/>
  <c r="F313" i="1"/>
  <c r="G313" i="1"/>
  <c r="G329" i="1"/>
  <c r="F332" i="1"/>
  <c r="F344" i="1"/>
  <c r="G344" i="1"/>
  <c r="G361" i="1"/>
  <c r="F364" i="1"/>
  <c r="F376" i="1"/>
  <c r="G376" i="1"/>
  <c r="G393" i="1"/>
  <c r="F396" i="1"/>
  <c r="F6" i="1"/>
  <c r="G18" i="1"/>
  <c r="G26" i="1"/>
  <c r="G34" i="1"/>
  <c r="G50" i="1"/>
  <c r="F341" i="1"/>
  <c r="G341" i="1"/>
  <c r="F373" i="1"/>
  <c r="G373" i="1"/>
  <c r="G337" i="1"/>
  <c r="G353" i="1"/>
  <c r="G369" i="1"/>
  <c r="G385" i="1"/>
  <c r="G401" i="1"/>
  <c r="G408" i="1"/>
  <c r="G417" i="1"/>
  <c r="G424" i="1"/>
  <c r="G433" i="1"/>
  <c r="G440" i="1"/>
  <c r="G449" i="1"/>
  <c r="G456" i="1"/>
  <c r="G463" i="1"/>
  <c r="G465" i="1"/>
  <c r="G471" i="1"/>
  <c r="G478" i="1"/>
  <c r="G487" i="1"/>
  <c r="G494" i="1"/>
  <c r="G503" i="1"/>
  <c r="G510" i="1"/>
  <c r="G519" i="1"/>
  <c r="G534" i="1"/>
  <c r="G543" i="1"/>
  <c r="G550" i="1"/>
  <c r="G559" i="1"/>
  <c r="G566" i="1"/>
  <c r="G575" i="1"/>
  <c r="G582" i="1"/>
  <c r="G591" i="1"/>
  <c r="G598" i="1"/>
  <c r="G607" i="1"/>
  <c r="G614" i="1"/>
  <c r="G623" i="1"/>
  <c r="F626" i="1"/>
  <c r="G457" i="1"/>
  <c r="G405" i="1"/>
  <c r="G421" i="1"/>
  <c r="G437" i="1"/>
  <c r="G453" i="1"/>
  <c r="G475" i="1"/>
  <c r="G491" i="1"/>
  <c r="G507" i="1"/>
  <c r="G523" i="1"/>
  <c r="G527" i="1"/>
  <c r="G531" i="1"/>
  <c r="G547" i="1"/>
  <c r="G563" i="1"/>
  <c r="G579" i="1"/>
  <c r="G595" i="1"/>
  <c r="G611" i="1"/>
  <c r="G627" i="1"/>
  <c r="F630" i="1"/>
  <c r="G5" i="1"/>
  <c r="G8" i="1"/>
  <c r="G16" i="1"/>
  <c r="G24" i="1"/>
  <c r="G32" i="1"/>
  <c r="G40" i="1"/>
  <c r="G48" i="1"/>
  <c r="G56" i="1"/>
  <c r="G64" i="1"/>
  <c r="G72" i="1"/>
  <c r="G80" i="1"/>
  <c r="G88" i="1"/>
  <c r="G96" i="1"/>
  <c r="G104" i="1"/>
  <c r="G112" i="1"/>
  <c r="G120" i="1"/>
  <c r="G128" i="1"/>
  <c r="G136" i="1"/>
  <c r="G144" i="1"/>
  <c r="G152" i="1"/>
  <c r="G160" i="1"/>
  <c r="G170" i="1"/>
  <c r="F170" i="1"/>
  <c r="G174" i="1"/>
  <c r="F174" i="1"/>
  <c r="F11" i="1"/>
  <c r="G14" i="1"/>
  <c r="F19" i="1"/>
  <c r="G22" i="1"/>
  <c r="F27" i="1"/>
  <c r="G30" i="1"/>
  <c r="F35" i="1"/>
  <c r="G38" i="1"/>
  <c r="F43" i="1"/>
  <c r="G46" i="1"/>
  <c r="F51" i="1"/>
  <c r="G54" i="1"/>
  <c r="F59" i="1"/>
  <c r="G62" i="1"/>
  <c r="F67" i="1"/>
  <c r="G70" i="1"/>
  <c r="F75" i="1"/>
  <c r="G78" i="1"/>
  <c r="F83" i="1"/>
  <c r="G86" i="1"/>
  <c r="F91" i="1"/>
  <c r="G94" i="1"/>
  <c r="F99" i="1"/>
  <c r="G102" i="1"/>
  <c r="F107" i="1"/>
  <c r="G110" i="1"/>
  <c r="F115" i="1"/>
  <c r="G118" i="1"/>
  <c r="F123" i="1"/>
  <c r="G126" i="1"/>
  <c r="F131" i="1"/>
  <c r="G134" i="1"/>
  <c r="F139" i="1"/>
  <c r="G142" i="1"/>
  <c r="F147" i="1"/>
  <c r="G150" i="1"/>
  <c r="F155" i="1"/>
  <c r="G158" i="1"/>
  <c r="F163" i="1"/>
  <c r="G166" i="1"/>
  <c r="F175" i="1"/>
  <c r="F179" i="1"/>
  <c r="G179" i="1"/>
  <c r="F183" i="1"/>
  <c r="G183" i="1"/>
  <c r="F187" i="1"/>
  <c r="G187" i="1"/>
  <c r="F191" i="1"/>
  <c r="G191" i="1"/>
  <c r="F195" i="1"/>
  <c r="G195" i="1"/>
  <c r="F199" i="1"/>
  <c r="G199" i="1"/>
  <c r="F203" i="1"/>
  <c r="G203" i="1"/>
  <c r="F207" i="1"/>
  <c r="G207" i="1"/>
  <c r="F211" i="1"/>
  <c r="G211" i="1"/>
  <c r="F215" i="1"/>
  <c r="G215" i="1"/>
  <c r="F219" i="1"/>
  <c r="G219" i="1"/>
  <c r="F223" i="1"/>
  <c r="G223" i="1"/>
  <c r="F227" i="1"/>
  <c r="G227" i="1"/>
  <c r="F231" i="1"/>
  <c r="G231" i="1"/>
  <c r="F235" i="1"/>
  <c r="G235" i="1"/>
  <c r="F178" i="1"/>
  <c r="F182" i="1"/>
  <c r="F186" i="1"/>
  <c r="F190" i="1"/>
  <c r="F194" i="1"/>
  <c r="F198" i="1"/>
  <c r="F202" i="1"/>
  <c r="F206" i="1"/>
  <c r="F210" i="1"/>
  <c r="F214" i="1"/>
  <c r="F218" i="1"/>
  <c r="F222" i="1"/>
  <c r="F226" i="1"/>
  <c r="F230" i="1"/>
  <c r="F234" i="1"/>
  <c r="F238" i="1"/>
  <c r="G239" i="1"/>
  <c r="F242" i="1"/>
  <c r="G243" i="1"/>
  <c r="F246" i="1"/>
  <c r="G247" i="1"/>
  <c r="F250" i="1"/>
  <c r="G251" i="1"/>
  <c r="F254" i="1"/>
  <c r="G255" i="1"/>
  <c r="F258" i="1"/>
  <c r="G259" i="1"/>
  <c r="F262" i="1"/>
  <c r="G263" i="1"/>
  <c r="F266" i="1"/>
  <c r="G267" i="1"/>
  <c r="F270" i="1"/>
  <c r="G271" i="1"/>
  <c r="F274" i="1"/>
  <c r="G275" i="1"/>
  <c r="F278" i="1"/>
  <c r="G279" i="1"/>
  <c r="F282" i="1"/>
  <c r="G283" i="1"/>
  <c r="F286" i="1"/>
  <c r="G287" i="1"/>
  <c r="F290" i="1"/>
  <c r="G291" i="1"/>
  <c r="F294" i="1"/>
  <c r="G295" i="1"/>
  <c r="F298" i="1"/>
  <c r="G299" i="1"/>
  <c r="F302" i="1"/>
  <c r="G303" i="1"/>
  <c r="G311" i="1"/>
  <c r="G319" i="1"/>
  <c r="F323" i="1"/>
  <c r="F327" i="1"/>
  <c r="F331" i="1"/>
  <c r="F335" i="1"/>
  <c r="F339" i="1"/>
  <c r="F343" i="1"/>
  <c r="F347" i="1"/>
  <c r="F351" i="1"/>
  <c r="F355" i="1"/>
  <c r="F359" i="1"/>
  <c r="F363" i="1"/>
  <c r="F367" i="1"/>
  <c r="F371" i="1"/>
  <c r="F375" i="1"/>
  <c r="F379" i="1"/>
  <c r="F383" i="1"/>
  <c r="F387" i="1"/>
  <c r="F391" i="1"/>
  <c r="F395" i="1"/>
  <c r="G411" i="1"/>
  <c r="F411" i="1"/>
  <c r="G427" i="1"/>
  <c r="F427" i="1"/>
  <c r="G407" i="1"/>
  <c r="F407" i="1"/>
  <c r="G423" i="1"/>
  <c r="F423" i="1"/>
  <c r="G439" i="1"/>
  <c r="F439" i="1"/>
  <c r="F322" i="1"/>
  <c r="G322" i="1"/>
  <c r="F326" i="1"/>
  <c r="G326" i="1"/>
  <c r="F330" i="1"/>
  <c r="G330" i="1"/>
  <c r="F334" i="1"/>
  <c r="G334" i="1"/>
  <c r="F338" i="1"/>
  <c r="G338" i="1"/>
  <c r="F342" i="1"/>
  <c r="G342" i="1"/>
  <c r="F346" i="1"/>
  <c r="G346" i="1"/>
  <c r="F350" i="1"/>
  <c r="G350" i="1"/>
  <c r="F354" i="1"/>
  <c r="G354" i="1"/>
  <c r="F358" i="1"/>
  <c r="G358" i="1"/>
  <c r="F362" i="1"/>
  <c r="G362" i="1"/>
  <c r="F366" i="1"/>
  <c r="G366" i="1"/>
  <c r="F370" i="1"/>
  <c r="G370" i="1"/>
  <c r="F374" i="1"/>
  <c r="G374" i="1"/>
  <c r="F378" i="1"/>
  <c r="G378" i="1"/>
  <c r="F382" i="1"/>
  <c r="G382" i="1"/>
  <c r="F386" i="1"/>
  <c r="G386" i="1"/>
  <c r="F390" i="1"/>
  <c r="G390" i="1"/>
  <c r="F394" i="1"/>
  <c r="G394" i="1"/>
  <c r="G403" i="1"/>
  <c r="F403" i="1"/>
  <c r="G419" i="1"/>
  <c r="F419" i="1"/>
  <c r="G435" i="1"/>
  <c r="F435" i="1"/>
  <c r="F306" i="1"/>
  <c r="G309" i="1"/>
  <c r="F314" i="1"/>
  <c r="G317" i="1"/>
  <c r="G399" i="1"/>
  <c r="F399" i="1"/>
  <c r="G415" i="1"/>
  <c r="F415" i="1"/>
  <c r="G431" i="1"/>
  <c r="F431" i="1"/>
  <c r="G398" i="1"/>
  <c r="G402" i="1"/>
  <c r="G406" i="1"/>
  <c r="G410" i="1"/>
  <c r="G414" i="1"/>
  <c r="G418" i="1"/>
  <c r="G422" i="1"/>
  <c r="G426" i="1"/>
  <c r="G430" i="1"/>
  <c r="G434" i="1"/>
  <c r="G438" i="1"/>
  <c r="G442" i="1"/>
  <c r="G446" i="1"/>
  <c r="G450" i="1"/>
  <c r="G454" i="1"/>
  <c r="G458" i="1"/>
  <c r="G461" i="1"/>
  <c r="G468" i="1"/>
  <c r="F468" i="1"/>
  <c r="G472" i="1"/>
  <c r="F472" i="1"/>
  <c r="G476" i="1"/>
  <c r="F476" i="1"/>
  <c r="G480" i="1"/>
  <c r="F480" i="1"/>
  <c r="G484" i="1"/>
  <c r="F484" i="1"/>
  <c r="G488" i="1"/>
  <c r="F488" i="1"/>
  <c r="G492" i="1"/>
  <c r="F492" i="1"/>
  <c r="G496" i="1"/>
  <c r="F496" i="1"/>
  <c r="G500" i="1"/>
  <c r="F500" i="1"/>
  <c r="G504" i="1"/>
  <c r="F504" i="1"/>
  <c r="G508" i="1"/>
  <c r="F508" i="1"/>
  <c r="G512" i="1"/>
  <c r="F512" i="1"/>
  <c r="G516" i="1"/>
  <c r="F516" i="1"/>
  <c r="G520" i="1"/>
  <c r="F520" i="1"/>
  <c r="G524" i="1"/>
  <c r="F524" i="1"/>
  <c r="G528" i="1"/>
  <c r="F528" i="1"/>
  <c r="F537" i="1"/>
  <c r="G537" i="1"/>
  <c r="F553" i="1"/>
  <c r="G553" i="1"/>
  <c r="F533" i="1"/>
  <c r="G533" i="1"/>
  <c r="F549" i="1"/>
  <c r="G549" i="1"/>
  <c r="F443" i="1"/>
  <c r="F447" i="1"/>
  <c r="F451" i="1"/>
  <c r="F455" i="1"/>
  <c r="F459" i="1"/>
  <c r="F469" i="1"/>
  <c r="F473" i="1"/>
  <c r="F477" i="1"/>
  <c r="F481" i="1"/>
  <c r="F485" i="1"/>
  <c r="F489" i="1"/>
  <c r="F493" i="1"/>
  <c r="F497" i="1"/>
  <c r="F501" i="1"/>
  <c r="F505" i="1"/>
  <c r="F509" i="1"/>
  <c r="F513" i="1"/>
  <c r="F517" i="1"/>
  <c r="F521" i="1"/>
  <c r="F545" i="1"/>
  <c r="G545" i="1"/>
  <c r="F561" i="1"/>
  <c r="G561" i="1"/>
  <c r="F464" i="1"/>
  <c r="F541" i="1"/>
  <c r="G541" i="1"/>
  <c r="F557" i="1"/>
  <c r="G557" i="1"/>
  <c r="F532" i="1"/>
  <c r="F536" i="1"/>
  <c r="F540" i="1"/>
  <c r="F544" i="1"/>
  <c r="F548" i="1"/>
  <c r="F552" i="1"/>
  <c r="F556" i="1"/>
  <c r="F560" i="1"/>
  <c r="F564" i="1"/>
  <c r="G565" i="1"/>
  <c r="F568" i="1"/>
  <c r="G569" i="1"/>
  <c r="F572" i="1"/>
  <c r="G573" i="1"/>
  <c r="F576" i="1"/>
  <c r="G577" i="1"/>
  <c r="F580" i="1"/>
  <c r="G581" i="1"/>
  <c r="F584" i="1"/>
  <c r="G585" i="1"/>
  <c r="F588" i="1"/>
  <c r="G589" i="1"/>
  <c r="F592" i="1"/>
  <c r="G593" i="1"/>
  <c r="F596" i="1"/>
  <c r="G597" i="1"/>
  <c r="F600" i="1"/>
  <c r="G601" i="1"/>
  <c r="F604" i="1"/>
  <c r="G605" i="1"/>
  <c r="F608" i="1"/>
  <c r="G609" i="1"/>
  <c r="F612" i="1"/>
  <c r="G613" i="1"/>
  <c r="F616" i="1"/>
  <c r="G617" i="1"/>
  <c r="F620" i="1"/>
  <c r="G621" i="1"/>
  <c r="F624" i="1"/>
  <c r="G625" i="1"/>
  <c r="F628" i="1"/>
  <c r="G629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<sst xmlns="http://schemas.openxmlformats.org/spreadsheetml/2006/main" count="8" uniqueCount="7">
  <si>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</si>
  <si>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</si>
  <si>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</si>
  <si>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</si>
  <si>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rgb="FF0070C0"/>
        <rFont val="Arial Cyr"/>
        <charset val="204"/>
      </rPr>
      <t>2</t>
    </r>
  </si>
  <si>
    <r>
      <t>B</t>
    </r>
    <r>
      <rPr>
        <b/>
        <sz val="8"/>
        <color rgb="FF0070C0"/>
        <rFont val="Arial Cyr"/>
        <charset val="204"/>
      </rPr>
      <t>2</t>
    </r>
  </si>
  <si>
    <r>
      <t>C</t>
    </r>
    <r>
      <rPr>
        <b/>
        <sz val="8"/>
        <color rgb="FF0070C0"/>
        <rFont val="Arial Cyr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</si>
</sst>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sz val="10"/>
      <color rgb="FF7030A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b/>
      <sz val="10"/>
      <color rgb="FF0070C0"/>
      <name val="Arial Cyr"/>
      <charset val="204"/>
    </font>
    <font>
      <b/>
      <sz val="12"/>
      <color rgb="FF0070C0"/>
      <name val="Arial Cyr"/>
      <charset val="204"/>
    </font>
    <font>
      <b/>
      <sz val="8"/>
      <color rgb="FF0070C0"/>
      <name val="Arial Cyr"/>
      <charset val="204"/>
    </font>
    <font>
      <b/>
      <sz val="11"/>
      <color rgb="FF0070C0"/>
      <name val="Arial Cyr"/>
      <charset val="204"/>
    </font>
    <font>
      <sz val="10"/>
      <color rgb="FF0070C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Fill="1"/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20" fillId="0" borderId="0" xfId="0" applyFont="1"/>
    <xf numFmtId="0" fontId="20" fillId="3" borderId="0" xfId="0" applyFont="1" applyFill="1"/>
    <xf numFmtId="0" fontId="18" fillId="3" borderId="0" xfId="0" applyFont="1" applyFill="1"/>
    <xf numFmtId="0" fontId="20" fillId="0" borderId="0" xfId="0" applyFont="1" applyFill="1"/>
    <xf numFmtId="0" fontId="21" fillId="0" borderId="0" xfId="0" applyFont="1" applyFill="1"/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1" fillId="3" borderId="0" xfId="0" applyFont="1" applyFill="1" applyAlignment="1">
      <alignment horizontal="center"/>
    </xf>
    <xf numFmtId="0" fontId="21" fillId="3" borderId="0" xfId="0" applyFont="1" applyFill="1"/>
    <xf numFmtId="0" fontId="25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262.05</c:v>
                </c:pt>
                <c:pt idx="1">
                  <c:v>264.85000000000002</c:v>
                </c:pt>
                <c:pt idx="2">
                  <c:v>265.85000000000002</c:v>
                </c:pt>
                <c:pt idx="3">
                  <c:v>269.14999999999998</c:v>
                </c:pt>
                <c:pt idx="4">
                  <c:v>270.85000000000002</c:v>
                </c:pt>
                <c:pt idx="5">
                  <c:v>268.45</c:v>
                </c:pt>
                <c:pt idx="6">
                  <c:v>267.45</c:v>
                </c:pt>
                <c:pt idx="7">
                  <c:v>268.25</c:v>
                </c:pt>
                <c:pt idx="8">
                  <c:v>268.64999999999998</c:v>
                </c:pt>
                <c:pt idx="9">
                  <c:v>268.45</c:v>
                </c:pt>
                <c:pt idx="10">
                  <c:v>267.14999999999998</c:v>
                </c:pt>
                <c:pt idx="11">
                  <c:v>265.45</c:v>
                </c:pt>
                <c:pt idx="12">
                  <c:v>265.64999999999998</c:v>
                </c:pt>
                <c:pt idx="13">
                  <c:v>263.25</c:v>
                </c:pt>
                <c:pt idx="14">
                  <c:v>263.85000000000002</c:v>
                </c:pt>
                <c:pt idx="15">
                  <c:v>263.64999999999998</c:v>
                </c:pt>
                <c:pt idx="16">
                  <c:v>263.05</c:v>
                </c:pt>
                <c:pt idx="17">
                  <c:v>261.45</c:v>
                </c:pt>
                <c:pt idx="18">
                  <c:v>260.05</c:v>
                </c:pt>
                <c:pt idx="19">
                  <c:v>256.05</c:v>
                </c:pt>
                <c:pt idx="20">
                  <c:v>249.65</c:v>
                </c:pt>
                <c:pt idx="21">
                  <c:v>247.65</c:v>
                </c:pt>
                <c:pt idx="22">
                  <c:v>246.45</c:v>
                </c:pt>
                <c:pt idx="23">
                  <c:v>244.65</c:v>
                </c:pt>
                <c:pt idx="24">
                  <c:v>243.05</c:v>
                </c:pt>
                <c:pt idx="25">
                  <c:v>237.45</c:v>
                </c:pt>
                <c:pt idx="26">
                  <c:v>235.85</c:v>
                </c:pt>
                <c:pt idx="27">
                  <c:v>230.05</c:v>
                </c:pt>
                <c:pt idx="28">
                  <c:v>228.45</c:v>
                </c:pt>
                <c:pt idx="29">
                  <c:v>221.65</c:v>
                </c:pt>
                <c:pt idx="30">
                  <c:v>213.05</c:v>
                </c:pt>
                <c:pt idx="31">
                  <c:v>212.25</c:v>
                </c:pt>
                <c:pt idx="32">
                  <c:v>208.45</c:v>
                </c:pt>
                <c:pt idx="33">
                  <c:v>207.85</c:v>
                </c:pt>
                <c:pt idx="34">
                  <c:v>209.25</c:v>
                </c:pt>
                <c:pt idx="35">
                  <c:v>210.25</c:v>
                </c:pt>
                <c:pt idx="36">
                  <c:v>211.05</c:v>
                </c:pt>
                <c:pt idx="37">
                  <c:v>212.85</c:v>
                </c:pt>
                <c:pt idx="38">
                  <c:v>213.45</c:v>
                </c:pt>
                <c:pt idx="39">
                  <c:v>212.95</c:v>
                </c:pt>
                <c:pt idx="40">
                  <c:v>211.25</c:v>
                </c:pt>
                <c:pt idx="41">
                  <c:v>211.05</c:v>
                </c:pt>
                <c:pt idx="42">
                  <c:v>211.05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0.156</c:v>
                </c:pt>
                <c:pt idx="2">
                  <c:v>0.216</c:v>
                </c:pt>
                <c:pt idx="3">
                  <c:v>0.438</c:v>
                </c:pt>
                <c:pt idx="4">
                  <c:v>0.55100000000000005</c:v>
                </c:pt>
                <c:pt idx="5">
                  <c:v>0.82599999999999996</c:v>
                </c:pt>
                <c:pt idx="6">
                  <c:v>0.95599999999999996</c:v>
                </c:pt>
                <c:pt idx="7">
                  <c:v>1.351</c:v>
                </c:pt>
                <c:pt idx="8">
                  <c:v>1.4630000000000001</c:v>
                </c:pt>
                <c:pt idx="9">
                  <c:v>1.5</c:v>
                </c:pt>
                <c:pt idx="10">
                  <c:v>1.6759999999999999</c:v>
                </c:pt>
                <c:pt idx="11">
                  <c:v>1.895</c:v>
                </c:pt>
                <c:pt idx="12">
                  <c:v>2.0489999999999999</c:v>
                </c:pt>
                <c:pt idx="13">
                  <c:v>2.5419999999999998</c:v>
                </c:pt>
                <c:pt idx="14">
                  <c:v>2.9449999999999998</c:v>
                </c:pt>
                <c:pt idx="15">
                  <c:v>3</c:v>
                </c:pt>
                <c:pt idx="16">
                  <c:v>3.2010000000000001</c:v>
                </c:pt>
                <c:pt idx="17">
                  <c:v>3.5230000000000001</c:v>
                </c:pt>
                <c:pt idx="18">
                  <c:v>3.798</c:v>
                </c:pt>
                <c:pt idx="19">
                  <c:v>4.3609999999999998</c:v>
                </c:pt>
                <c:pt idx="20">
                  <c:v>5.2519999999999998</c:v>
                </c:pt>
                <c:pt idx="21">
                  <c:v>5.53</c:v>
                </c:pt>
                <c:pt idx="22">
                  <c:v>5.72</c:v>
                </c:pt>
                <c:pt idx="23">
                  <c:v>5.9909999999999997</c:v>
                </c:pt>
                <c:pt idx="24">
                  <c:v>6.1920000000000002</c:v>
                </c:pt>
                <c:pt idx="25">
                  <c:v>6.9029999999999996</c:v>
                </c:pt>
                <c:pt idx="26">
                  <c:v>7.11</c:v>
                </c:pt>
                <c:pt idx="27">
                  <c:v>7.7709999999999999</c:v>
                </c:pt>
                <c:pt idx="28">
                  <c:v>8.0350000000000001</c:v>
                </c:pt>
                <c:pt idx="29">
                  <c:v>9.0299999999999994</c:v>
                </c:pt>
                <c:pt idx="30">
                  <c:v>10.19</c:v>
                </c:pt>
                <c:pt idx="31">
                  <c:v>10.315</c:v>
                </c:pt>
                <c:pt idx="32">
                  <c:v>10.896000000000001</c:v>
                </c:pt>
                <c:pt idx="33">
                  <c:v>11.175000000000001</c:v>
                </c:pt>
                <c:pt idx="34">
                  <c:v>11.56</c:v>
                </c:pt>
                <c:pt idx="35">
                  <c:v>12.042</c:v>
                </c:pt>
                <c:pt idx="36">
                  <c:v>12.457000000000001</c:v>
                </c:pt>
                <c:pt idx="37">
                  <c:v>13.34</c:v>
                </c:pt>
                <c:pt idx="38">
                  <c:v>13.551</c:v>
                </c:pt>
                <c:pt idx="39">
                  <c:v>14.042</c:v>
                </c:pt>
                <c:pt idx="40">
                  <c:v>15.86</c:v>
                </c:pt>
                <c:pt idx="41">
                  <c:v>15.984999999999999</c:v>
                </c:pt>
                <c:pt idx="42">
                  <c:v>15.997999999999999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264.85000000000002</c:v>
                </c:pt>
                <c:pt idx="1">
                  <c:v>265.85000000000002</c:v>
                </c:pt>
                <c:pt idx="2">
                  <c:v>267.75</c:v>
                </c:pt>
                <c:pt idx="3">
                  <c:v>271.64999999999998</c:v>
                </c:pt>
                <c:pt idx="4">
                  <c:v>271.35000000000002</c:v>
                </c:pt>
                <c:pt idx="5">
                  <c:v>270.25</c:v>
                </c:pt>
                <c:pt idx="6">
                  <c:v>267.05</c:v>
                </c:pt>
                <c:pt idx="7">
                  <c:v>266.64999999999998</c:v>
                </c:pt>
                <c:pt idx="8">
                  <c:v>266.45</c:v>
                </c:pt>
                <c:pt idx="9">
                  <c:v>265.35000000000002</c:v>
                </c:pt>
                <c:pt idx="10">
                  <c:v>261.85000000000002</c:v>
                </c:pt>
                <c:pt idx="11">
                  <c:v>261.05</c:v>
                </c:pt>
                <c:pt idx="12">
                  <c:v>260.05</c:v>
                </c:pt>
                <c:pt idx="13">
                  <c:v>256.35000000000002</c:v>
                </c:pt>
                <c:pt idx="14">
                  <c:v>256.05</c:v>
                </c:pt>
                <c:pt idx="15">
                  <c:v>246.85</c:v>
                </c:pt>
                <c:pt idx="16">
                  <c:v>239.55</c:v>
                </c:pt>
                <c:pt idx="17">
                  <c:v>238.85</c:v>
                </c:pt>
                <c:pt idx="18">
                  <c:v>234.85</c:v>
                </c:pt>
                <c:pt idx="19">
                  <c:v>228.25</c:v>
                </c:pt>
                <c:pt idx="20">
                  <c:v>219.25</c:v>
                </c:pt>
                <c:pt idx="21">
                  <c:v>217.65</c:v>
                </c:pt>
                <c:pt idx="22">
                  <c:v>211.75</c:v>
                </c:pt>
                <c:pt idx="23">
                  <c:v>211.45</c:v>
                </c:pt>
                <c:pt idx="24">
                  <c:v>211.65</c:v>
                </c:pt>
                <c:pt idx="25">
                  <c:v>211.95</c:v>
                </c:pt>
                <c:pt idx="26">
                  <c:v>212.05</c:v>
                </c:pt>
                <c:pt idx="27">
                  <c:v>214.65</c:v>
                </c:pt>
                <c:pt idx="28">
                  <c:v>215.45</c:v>
                </c:pt>
                <c:pt idx="29">
                  <c:v>215.35</c:v>
                </c:pt>
                <c:pt idx="30">
                  <c:v>215.25</c:v>
                </c:pt>
                <c:pt idx="31">
                  <c:v>215.15</c:v>
                </c:pt>
                <c:pt idx="32">
                  <c:v>215.05</c:v>
                </c:pt>
                <c:pt idx="33">
                  <c:v>213.45</c:v>
                </c:pt>
                <c:pt idx="34">
                  <c:v>212.35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0.19600000000000001</c:v>
                </c:pt>
                <c:pt idx="2">
                  <c:v>0.29099999999999998</c:v>
                </c:pt>
                <c:pt idx="3">
                  <c:v>0.49299999999999999</c:v>
                </c:pt>
                <c:pt idx="4">
                  <c:v>0.55100000000000005</c:v>
                </c:pt>
                <c:pt idx="5">
                  <c:v>0.81200000000000006</c:v>
                </c:pt>
                <c:pt idx="6">
                  <c:v>1.212</c:v>
                </c:pt>
                <c:pt idx="7">
                  <c:v>1.2569999999999999</c:v>
                </c:pt>
                <c:pt idx="8">
                  <c:v>1.474</c:v>
                </c:pt>
                <c:pt idx="9">
                  <c:v>1.847</c:v>
                </c:pt>
                <c:pt idx="10">
                  <c:v>2.9769999999999999</c:v>
                </c:pt>
                <c:pt idx="11">
                  <c:v>3.3690000000000002</c:v>
                </c:pt>
                <c:pt idx="12">
                  <c:v>3.5529999999999999</c:v>
                </c:pt>
                <c:pt idx="13">
                  <c:v>4.2480000000000002</c:v>
                </c:pt>
                <c:pt idx="14">
                  <c:v>4.2990000000000004</c:v>
                </c:pt>
                <c:pt idx="15">
                  <c:v>5.49</c:v>
                </c:pt>
                <c:pt idx="16">
                  <c:v>6.5490000000000004</c:v>
                </c:pt>
                <c:pt idx="17">
                  <c:v>6.649</c:v>
                </c:pt>
                <c:pt idx="18">
                  <c:v>7.07</c:v>
                </c:pt>
                <c:pt idx="19">
                  <c:v>7.8810000000000002</c:v>
                </c:pt>
                <c:pt idx="20">
                  <c:v>8.98</c:v>
                </c:pt>
                <c:pt idx="21">
                  <c:v>9.0879999999999992</c:v>
                </c:pt>
                <c:pt idx="22">
                  <c:v>10.031000000000001</c:v>
                </c:pt>
                <c:pt idx="23">
                  <c:v>10.081</c:v>
                </c:pt>
                <c:pt idx="24">
                  <c:v>10.130000000000001</c:v>
                </c:pt>
                <c:pt idx="25">
                  <c:v>10.435</c:v>
                </c:pt>
                <c:pt idx="26">
                  <c:v>10.54</c:v>
                </c:pt>
                <c:pt idx="27">
                  <c:v>11.52</c:v>
                </c:pt>
                <c:pt idx="28">
                  <c:v>11.712999999999999</c:v>
                </c:pt>
                <c:pt idx="29">
                  <c:v>12.151</c:v>
                </c:pt>
                <c:pt idx="30">
                  <c:v>12.585000000000001</c:v>
                </c:pt>
                <c:pt idx="31">
                  <c:v>13.051</c:v>
                </c:pt>
                <c:pt idx="32">
                  <c:v>13.34</c:v>
                </c:pt>
                <c:pt idx="33">
                  <c:v>15.89</c:v>
                </c:pt>
                <c:pt idx="34">
                  <c:v>16.757000000000001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269.14999999999998</c:v>
                </c:pt>
                <c:pt idx="1">
                  <c:v>267.14999999999998</c:v>
                </c:pt>
                <c:pt idx="2">
                  <c:v>262.64999999999998</c:v>
                </c:pt>
                <c:pt idx="3">
                  <c:v>246.65</c:v>
                </c:pt>
                <c:pt idx="4">
                  <c:v>235.65</c:v>
                </c:pt>
                <c:pt idx="5">
                  <c:v>219.15</c:v>
                </c:pt>
                <c:pt idx="6">
                  <c:v>211.65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0.82</c:v>
                </c:pt>
                <c:pt idx="1">
                  <c:v>1.48</c:v>
                </c:pt>
                <c:pt idx="2">
                  <c:v>2.99</c:v>
                </c:pt>
                <c:pt idx="3">
                  <c:v>5.51</c:v>
                </c:pt>
                <c:pt idx="4">
                  <c:v>7.09</c:v>
                </c:pt>
                <c:pt idx="5">
                  <c:v>9.01</c:v>
                </c:pt>
                <c:pt idx="6">
                  <c:v>11.62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(15))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243.32168189308987</c:v>
                </c:pt>
                <c:pt idx="1">
                  <c:v>245.66412339577553</c:v>
                </c:pt>
                <c:pt idx="2">
                  <c:v>247.28946098536628</c:v>
                </c:pt>
                <c:pt idx="3">
                  <c:v>248.16634690440668</c:v>
                </c:pt>
                <c:pt idx="4">
                  <c:v>249.06485096119511</c:v>
                </c:pt>
                <c:pt idx="5">
                  <c:v>249.57553836686532</c:v>
                </c:pt>
                <c:pt idx="6">
                  <c:v>251.69306094698854</c:v>
                </c:pt>
                <c:pt idx="7">
                  <c:v>253.54770758819501</c:v>
                </c:pt>
                <c:pt idx="8">
                  <c:v>255.1086455648142</c:v>
                </c:pt>
                <c:pt idx="9">
                  <c:v>256.15524966133341</c:v>
                </c:pt>
                <c:pt idx="10">
                  <c:v>256.55966708210343</c:v>
                </c:pt>
                <c:pt idx="11">
                  <c:v>256.73775744715698</c:v>
                </c:pt>
                <c:pt idx="12">
                  <c:v>256.66032619308004</c:v>
                </c:pt>
                <c:pt idx="13">
                  <c:v>256.55044298957341</c:v>
                </c:pt>
                <c:pt idx="14">
                  <c:v>256.50535595988174</c:v>
                </c:pt>
                <c:pt idx="15">
                  <c:v>256.28508920806485</c:v>
                </c:pt>
                <c:pt idx="16">
                  <c:v>256.30338855131453</c:v>
                </c:pt>
                <c:pt idx="17">
                  <c:v>256.31379545802372</c:v>
                </c:pt>
                <c:pt idx="18">
                  <c:v>256.42451678840524</c:v>
                </c:pt>
                <c:pt idx="19">
                  <c:v>256.2388067640257</c:v>
                </c:pt>
                <c:pt idx="20">
                  <c:v>256.28331496234819</c:v>
                </c:pt>
                <c:pt idx="21">
                  <c:v>256.38640144750633</c:v>
                </c:pt>
                <c:pt idx="22">
                  <c:v>256.51147242817638</c:v>
                </c:pt>
                <c:pt idx="23">
                  <c:v>256.23075077526744</c:v>
                </c:pt>
                <c:pt idx="24">
                  <c:v>256.0410310847268</c:v>
                </c:pt>
                <c:pt idx="25">
                  <c:v>256.02803640364812</c:v>
                </c:pt>
                <c:pt idx="26">
                  <c:v>255.8314055245279</c:v>
                </c:pt>
                <c:pt idx="27">
                  <c:v>255.62430014913664</c:v>
                </c:pt>
                <c:pt idx="28">
                  <c:v>255.27701804073547</c:v>
                </c:pt>
                <c:pt idx="29">
                  <c:v>254.86299336914124</c:v>
                </c:pt>
                <c:pt idx="30">
                  <c:v>254.40538197086732</c:v>
                </c:pt>
                <c:pt idx="31">
                  <c:v>253.81961684058155</c:v>
                </c:pt>
                <c:pt idx="32">
                  <c:v>253.30786561922594</c:v>
                </c:pt>
                <c:pt idx="33">
                  <c:v>252.94888532797515</c:v>
                </c:pt>
                <c:pt idx="34">
                  <c:v>252.81738097776008</c:v>
                </c:pt>
                <c:pt idx="35">
                  <c:v>252.81303117828813</c:v>
                </c:pt>
                <c:pt idx="36">
                  <c:v>252.97261066243954</c:v>
                </c:pt>
                <c:pt idx="37">
                  <c:v>253.37206283154961</c:v>
                </c:pt>
                <c:pt idx="38">
                  <c:v>253.82066044325208</c:v>
                </c:pt>
                <c:pt idx="39">
                  <c:v>254.41963993955167</c:v>
                </c:pt>
                <c:pt idx="40">
                  <c:v>255.10481294738409</c:v>
                </c:pt>
                <c:pt idx="41">
                  <c:v>255.86334678283501</c:v>
                </c:pt>
                <c:pt idx="42">
                  <c:v>256.75424476451514</c:v>
                </c:pt>
                <c:pt idx="43">
                  <c:v>257.63073089315327</c:v>
                </c:pt>
                <c:pt idx="44">
                  <c:v>258.47191482613903</c:v>
                </c:pt>
                <c:pt idx="45">
                  <c:v>259.27722210727643</c:v>
                </c:pt>
                <c:pt idx="46">
                  <c:v>260.0362008246895</c:v>
                </c:pt>
                <c:pt idx="47">
                  <c:v>260.74338707761206</c:v>
                </c:pt>
                <c:pt idx="48">
                  <c:v>261.45114137621368</c:v>
                </c:pt>
                <c:pt idx="49">
                  <c:v>262.15520337333209</c:v>
                </c:pt>
                <c:pt idx="50">
                  <c:v>262.83422723635647</c:v>
                </c:pt>
                <c:pt idx="51">
                  <c:v>263.5112802774824</c:v>
                </c:pt>
                <c:pt idx="52">
                  <c:v>264.13715638624541</c:v>
                </c:pt>
                <c:pt idx="53">
                  <c:v>264.70441993677639</c:v>
                </c:pt>
                <c:pt idx="54">
                  <c:v>265.21959285164348</c:v>
                </c:pt>
                <c:pt idx="55">
                  <c:v>265.69992186038797</c:v>
                </c:pt>
                <c:pt idx="56">
                  <c:v>266.14100493856529</c:v>
                </c:pt>
                <c:pt idx="57">
                  <c:v>266.5711232049614</c:v>
                </c:pt>
                <c:pt idx="58">
                  <c:v>266.9950649065222</c:v>
                </c:pt>
                <c:pt idx="59">
                  <c:v>267.37863758657079</c:v>
                </c:pt>
                <c:pt idx="60">
                  <c:v>267.75373070659663</c:v>
                </c:pt>
                <c:pt idx="61">
                  <c:v>268.11084014251168</c:v>
                </c:pt>
                <c:pt idx="62">
                  <c:v>268.43521825670109</c:v>
                </c:pt>
                <c:pt idx="63">
                  <c:v>268.72662355612113</c:v>
                </c:pt>
                <c:pt idx="64">
                  <c:v>269.03049206496416</c:v>
                </c:pt>
                <c:pt idx="65">
                  <c:v>269.3066477643909</c:v>
                </c:pt>
                <c:pt idx="66">
                  <c:v>269.55405872245126</c:v>
                </c:pt>
                <c:pt idx="67">
                  <c:v>269.80881056131346</c:v>
                </c:pt>
                <c:pt idx="68">
                  <c:v>270.05381495199589</c:v>
                </c:pt>
                <c:pt idx="69">
                  <c:v>270.28703655666936</c:v>
                </c:pt>
                <c:pt idx="70">
                  <c:v>270.49201186991883</c:v>
                </c:pt>
                <c:pt idx="71">
                  <c:v>270.64337845490581</c:v>
                </c:pt>
                <c:pt idx="72">
                  <c:v>270.77769062512414</c:v>
                </c:pt>
                <c:pt idx="73">
                  <c:v>270.87583587057946</c:v>
                </c:pt>
                <c:pt idx="74">
                  <c:v>270.96257940761274</c:v>
                </c:pt>
                <c:pt idx="75">
                  <c:v>271.03079244333787</c:v>
                </c:pt>
                <c:pt idx="76">
                  <c:v>271.08933717271367</c:v>
                </c:pt>
                <c:pt idx="77">
                  <c:v>271.12745969879728</c:v>
                </c:pt>
                <c:pt idx="78">
                  <c:v>271.13716103900362</c:v>
                </c:pt>
                <c:pt idx="79">
                  <c:v>271.10664724224654</c:v>
                </c:pt>
                <c:pt idx="80">
                  <c:v>271.0387998721061</c:v>
                </c:pt>
                <c:pt idx="81">
                  <c:v>270.97241290172411</c:v>
                </c:pt>
                <c:pt idx="82">
                  <c:v>270.90612351548623</c:v>
                </c:pt>
                <c:pt idx="83">
                  <c:v>270.80782224613847</c:v>
                </c:pt>
                <c:pt idx="84">
                  <c:v>270.72066695016224</c:v>
                </c:pt>
                <c:pt idx="85">
                  <c:v>270.61696979273609</c:v>
                </c:pt>
                <c:pt idx="86">
                  <c:v>270.49562083618611</c:v>
                </c:pt>
                <c:pt idx="87">
                  <c:v>270.3420414212639</c:v>
                </c:pt>
                <c:pt idx="88">
                  <c:v>270.17297873496273</c:v>
                </c:pt>
                <c:pt idx="89">
                  <c:v>270.00608190967915</c:v>
                </c:pt>
                <c:pt idx="90">
                  <c:v>269.84771395987218</c:v>
                </c:pt>
                <c:pt idx="91">
                  <c:v>269.68725588615223</c:v>
                </c:pt>
                <c:pt idx="92">
                  <c:v>269.51444663395012</c:v>
                </c:pt>
                <c:pt idx="93">
                  <c:v>269.34143849148035</c:v>
                </c:pt>
                <c:pt idx="94">
                  <c:v>269.17608760772021</c:v>
                </c:pt>
                <c:pt idx="95">
                  <c:v>269.00320349844799</c:v>
                </c:pt>
                <c:pt idx="96">
                  <c:v>268.81922227706985</c:v>
                </c:pt>
                <c:pt idx="97">
                  <c:v>268.63176757375186</c:v>
                </c:pt>
                <c:pt idx="98">
                  <c:v>268.4391335828447</c:v>
                </c:pt>
                <c:pt idx="99">
                  <c:v>268.25139652351692</c:v>
                </c:pt>
                <c:pt idx="100">
                  <c:v>268.04699188544441</c:v>
                </c:pt>
                <c:pt idx="101">
                  <c:v>267.83608474695086</c:v>
                </c:pt>
                <c:pt idx="102">
                  <c:v>267.63571262022123</c:v>
                </c:pt>
                <c:pt idx="103">
                  <c:v>267.42729919830191</c:v>
                </c:pt>
                <c:pt idx="104">
                  <c:v>267.21462390515194</c:v>
                </c:pt>
                <c:pt idx="105">
                  <c:v>266.99544107714195</c:v>
                </c:pt>
                <c:pt idx="106">
                  <c:v>266.77408363989042</c:v>
                </c:pt>
                <c:pt idx="107">
                  <c:v>266.55407025968464</c:v>
                </c:pt>
                <c:pt idx="108">
                  <c:v>266.33953407191802</c:v>
                </c:pt>
                <c:pt idx="109">
                  <c:v>266.1388508130953</c:v>
                </c:pt>
                <c:pt idx="110">
                  <c:v>265.93586321372516</c:v>
                </c:pt>
                <c:pt idx="111">
                  <c:v>265.74646935941473</c:v>
                </c:pt>
                <c:pt idx="112">
                  <c:v>265.55349426517137</c:v>
                </c:pt>
                <c:pt idx="113">
                  <c:v>265.33902962878864</c:v>
                </c:pt>
                <c:pt idx="114">
                  <c:v>265.12787929849594</c:v>
                </c:pt>
                <c:pt idx="115">
                  <c:v>264.90637208901211</c:v>
                </c:pt>
                <c:pt idx="116">
                  <c:v>264.68862522952497</c:v>
                </c:pt>
                <c:pt idx="117">
                  <c:v>264.456436893861</c:v>
                </c:pt>
                <c:pt idx="118">
                  <c:v>264.2209229060158</c:v>
                </c:pt>
                <c:pt idx="119">
                  <c:v>263.98742278896458</c:v>
                </c:pt>
                <c:pt idx="120">
                  <c:v>263.74480265011277</c:v>
                </c:pt>
                <c:pt idx="121">
                  <c:v>263.50652180006699</c:v>
                </c:pt>
                <c:pt idx="122">
                  <c:v>263.23033775232449</c:v>
                </c:pt>
                <c:pt idx="123">
                  <c:v>262.96165526348523</c:v>
                </c:pt>
                <c:pt idx="124">
                  <c:v>262.6989833177559</c:v>
                </c:pt>
                <c:pt idx="125">
                  <c:v>262.44692030247882</c:v>
                </c:pt>
                <c:pt idx="126">
                  <c:v>262.21217342757967</c:v>
                </c:pt>
                <c:pt idx="127">
                  <c:v>261.98533830955807</c:v>
                </c:pt>
                <c:pt idx="128">
                  <c:v>261.78282117832663</c:v>
                </c:pt>
                <c:pt idx="129">
                  <c:v>261.59182218120895</c:v>
                </c:pt>
                <c:pt idx="130">
                  <c:v>261.39403026207776</c:v>
                </c:pt>
                <c:pt idx="131">
                  <c:v>261.20291630250654</c:v>
                </c:pt>
                <c:pt idx="132">
                  <c:v>260.99920899950342</c:v>
                </c:pt>
                <c:pt idx="133">
                  <c:v>260.83036038561193</c:v>
                </c:pt>
                <c:pt idx="134">
                  <c:v>260.65264214900583</c:v>
                </c:pt>
                <c:pt idx="135">
                  <c:v>260.48144983056244</c:v>
                </c:pt>
                <c:pt idx="136">
                  <c:v>260.30974407981648</c:v>
                </c:pt>
                <c:pt idx="137">
                  <c:v>260.12930173858484</c:v>
                </c:pt>
                <c:pt idx="138">
                  <c:v>259.94338041998958</c:v>
                </c:pt>
                <c:pt idx="139">
                  <c:v>259.74314331243858</c:v>
                </c:pt>
                <c:pt idx="140">
                  <c:v>259.55622084510429</c:v>
                </c:pt>
                <c:pt idx="141">
                  <c:v>259.38944324607843</c:v>
                </c:pt>
                <c:pt idx="142">
                  <c:v>259.23842918233584</c:v>
                </c:pt>
                <c:pt idx="143">
                  <c:v>259.12265324466665</c:v>
                </c:pt>
                <c:pt idx="144">
                  <c:v>258.99772916542946</c:v>
                </c:pt>
                <c:pt idx="145">
                  <c:v>258.88526130615492</c:v>
                </c:pt>
                <c:pt idx="146">
                  <c:v>258.76930170942546</c:v>
                </c:pt>
                <c:pt idx="147">
                  <c:v>258.67156084682142</c:v>
                </c:pt>
                <c:pt idx="148">
                  <c:v>258.58048519173258</c:v>
                </c:pt>
                <c:pt idx="149">
                  <c:v>258.46441848743802</c:v>
                </c:pt>
                <c:pt idx="150">
                  <c:v>258.33815294463017</c:v>
                </c:pt>
                <c:pt idx="151">
                  <c:v>258.21289339974481</c:v>
                </c:pt>
                <c:pt idx="152">
                  <c:v>258.08871016821479</c:v>
                </c:pt>
                <c:pt idx="153">
                  <c:v>257.96699306064085</c:v>
                </c:pt>
                <c:pt idx="154">
                  <c:v>257.8189917425405</c:v>
                </c:pt>
                <c:pt idx="155">
                  <c:v>257.67769641535961</c:v>
                </c:pt>
                <c:pt idx="156">
                  <c:v>257.55229180326847</c:v>
                </c:pt>
                <c:pt idx="157">
                  <c:v>257.43052076271488</c:v>
                </c:pt>
                <c:pt idx="158">
                  <c:v>257.29609060018709</c:v>
                </c:pt>
                <c:pt idx="159">
                  <c:v>257.12997165935468</c:v>
                </c:pt>
                <c:pt idx="160">
                  <c:v>256.95334987812492</c:v>
                </c:pt>
                <c:pt idx="161">
                  <c:v>256.80030620221243</c:v>
                </c:pt>
                <c:pt idx="162">
                  <c:v>256.64404566706071</c:v>
                </c:pt>
                <c:pt idx="163">
                  <c:v>256.47386001266517</c:v>
                </c:pt>
                <c:pt idx="164">
                  <c:v>256.28864094825889</c:v>
                </c:pt>
                <c:pt idx="165">
                  <c:v>256.11400770337781</c:v>
                </c:pt>
                <c:pt idx="166">
                  <c:v>255.94201171513049</c:v>
                </c:pt>
                <c:pt idx="167">
                  <c:v>255.75245384356575</c:v>
                </c:pt>
                <c:pt idx="168">
                  <c:v>255.54953263387941</c:v>
                </c:pt>
                <c:pt idx="169">
                  <c:v>255.33456735229078</c:v>
                </c:pt>
                <c:pt idx="170">
                  <c:v>255.12110664714388</c:v>
                </c:pt>
                <c:pt idx="171">
                  <c:v>254.92555589636325</c:v>
                </c:pt>
                <c:pt idx="172">
                  <c:v>254.69083968788831</c:v>
                </c:pt>
                <c:pt idx="173">
                  <c:v>254.43891361771804</c:v>
                </c:pt>
                <c:pt idx="174">
                  <c:v>254.19010042832366</c:v>
                </c:pt>
                <c:pt idx="175">
                  <c:v>253.91141256321509</c:v>
                </c:pt>
                <c:pt idx="176">
                  <c:v>253.62106421894902</c:v>
                </c:pt>
                <c:pt idx="177">
                  <c:v>253.30816440004824</c:v>
                </c:pt>
                <c:pt idx="178">
                  <c:v>252.9784761150143</c:v>
                </c:pt>
                <c:pt idx="179">
                  <c:v>252.64670391720176</c:v>
                </c:pt>
                <c:pt idx="180">
                  <c:v>252.31948735623016</c:v>
                </c:pt>
                <c:pt idx="181">
                  <c:v>252.04576759734158</c:v>
                </c:pt>
                <c:pt idx="182">
                  <c:v>251.79409844642097</c:v>
                </c:pt>
                <c:pt idx="183">
                  <c:v>251.56619241706406</c:v>
                </c:pt>
                <c:pt idx="184">
                  <c:v>251.35341247401848</c:v>
                </c:pt>
                <c:pt idx="185">
                  <c:v>251.14015955243084</c:v>
                </c:pt>
                <c:pt idx="186">
                  <c:v>250.94225387438755</c:v>
                </c:pt>
                <c:pt idx="187">
                  <c:v>250.75953022219284</c:v>
                </c:pt>
                <c:pt idx="188">
                  <c:v>250.60311872540768</c:v>
                </c:pt>
                <c:pt idx="189">
                  <c:v>250.45887558479785</c:v>
                </c:pt>
                <c:pt idx="190">
                  <c:v>250.3115615489985</c:v>
                </c:pt>
                <c:pt idx="191">
                  <c:v>250.14733826005255</c:v>
                </c:pt>
                <c:pt idx="192">
                  <c:v>249.95122152098151</c:v>
                </c:pt>
                <c:pt idx="193">
                  <c:v>249.76411793817365</c:v>
                </c:pt>
                <c:pt idx="194">
                  <c:v>249.5861790132341</c:v>
                </c:pt>
                <c:pt idx="195">
                  <c:v>249.37299477504621</c:v>
                </c:pt>
                <c:pt idx="196">
                  <c:v>249.15104929558296</c:v>
                </c:pt>
                <c:pt idx="197">
                  <c:v>248.96285755041791</c:v>
                </c:pt>
                <c:pt idx="198">
                  <c:v>248.77480481444823</c:v>
                </c:pt>
                <c:pt idx="199">
                  <c:v>248.59407210961064</c:v>
                </c:pt>
                <c:pt idx="200">
                  <c:v>248.4060505741318</c:v>
                </c:pt>
                <c:pt idx="201">
                  <c:v>248.23903479466881</c:v>
                </c:pt>
                <c:pt idx="202">
                  <c:v>248.08533718067082</c:v>
                </c:pt>
                <c:pt idx="203">
                  <c:v>247.9567651624582</c:v>
                </c:pt>
                <c:pt idx="204">
                  <c:v>247.79691755177359</c:v>
                </c:pt>
                <c:pt idx="205">
                  <c:v>247.63053151597799</c:v>
                </c:pt>
                <c:pt idx="206">
                  <c:v>247.51101801026874</c:v>
                </c:pt>
                <c:pt idx="207">
                  <c:v>247.39701565394409</c:v>
                </c:pt>
                <c:pt idx="208">
                  <c:v>247.27898792009751</c:v>
                </c:pt>
                <c:pt idx="209">
                  <c:v>247.17067085433882</c:v>
                </c:pt>
                <c:pt idx="210">
                  <c:v>247.06065605575796</c:v>
                </c:pt>
                <c:pt idx="211">
                  <c:v>246.97158086552659</c:v>
                </c:pt>
                <c:pt idx="212">
                  <c:v>246.90492318571356</c:v>
                </c:pt>
                <c:pt idx="213">
                  <c:v>246.84329100410241</c:v>
                </c:pt>
                <c:pt idx="214">
                  <c:v>246.7791876317327</c:v>
                </c:pt>
                <c:pt idx="215">
                  <c:v>246.74065047482182</c:v>
                </c:pt>
                <c:pt idx="216">
                  <c:v>246.72762664786535</c:v>
                </c:pt>
                <c:pt idx="217">
                  <c:v>246.71847661064058</c:v>
                </c:pt>
                <c:pt idx="218">
                  <c:v>246.72150290440746</c:v>
                </c:pt>
                <c:pt idx="219">
                  <c:v>246.72308255912452</c:v>
                </c:pt>
                <c:pt idx="220">
                  <c:v>246.71503813834778</c:v>
                </c:pt>
                <c:pt idx="221">
                  <c:v>246.67966504557791</c:v>
                </c:pt>
                <c:pt idx="222">
                  <c:v>246.60915594230372</c:v>
                </c:pt>
                <c:pt idx="223">
                  <c:v>246.50358695407215</c:v>
                </c:pt>
                <c:pt idx="224">
                  <c:v>246.43255376458151</c:v>
                </c:pt>
                <c:pt idx="225">
                  <c:v>246.32277333154093</c:v>
                </c:pt>
                <c:pt idx="226">
                  <c:v>246.19315568700802</c:v>
                </c:pt>
                <c:pt idx="227">
                  <c:v>246.04639674085865</c:v>
                </c:pt>
                <c:pt idx="228">
                  <c:v>245.89637461169082</c:v>
                </c:pt>
                <c:pt idx="229">
                  <c:v>245.72441451665705</c:v>
                </c:pt>
                <c:pt idx="230">
                  <c:v>245.5385563677724</c:v>
                </c:pt>
                <c:pt idx="231">
                  <c:v>245.36359312327454</c:v>
                </c:pt>
                <c:pt idx="232">
                  <c:v>245.22286658404792</c:v>
                </c:pt>
                <c:pt idx="233">
                  <c:v>245.0970872754603</c:v>
                </c:pt>
                <c:pt idx="234">
                  <c:v>244.9750408399575</c:v>
                </c:pt>
                <c:pt idx="235">
                  <c:v>244.82233211525687</c:v>
                </c:pt>
                <c:pt idx="236">
                  <c:v>244.69812487027951</c:v>
                </c:pt>
                <c:pt idx="237">
                  <c:v>244.59644141177003</c:v>
                </c:pt>
                <c:pt idx="238">
                  <c:v>244.51509236568884</c:v>
                </c:pt>
                <c:pt idx="239">
                  <c:v>244.40850884534476</c:v>
                </c:pt>
                <c:pt idx="240">
                  <c:v>244.29986488200302</c:v>
                </c:pt>
                <c:pt idx="241">
                  <c:v>244.20222224788535</c:v>
                </c:pt>
                <c:pt idx="242">
                  <c:v>244.09047549159962</c:v>
                </c:pt>
                <c:pt idx="243">
                  <c:v>243.96547299747255</c:v>
                </c:pt>
                <c:pt idx="244">
                  <c:v>243.8322645762901</c:v>
                </c:pt>
                <c:pt idx="245">
                  <c:v>243.6620595947997</c:v>
                </c:pt>
                <c:pt idx="246">
                  <c:v>243.50788595141913</c:v>
                </c:pt>
                <c:pt idx="247">
                  <c:v>243.3319682600889</c:v>
                </c:pt>
                <c:pt idx="248">
                  <c:v>243.14379623492169</c:v>
                </c:pt>
                <c:pt idx="249">
                  <c:v>242.93678530244</c:v>
                </c:pt>
                <c:pt idx="250">
                  <c:v>242.75592166618779</c:v>
                </c:pt>
                <c:pt idx="251">
                  <c:v>242.58450408126672</c:v>
                </c:pt>
                <c:pt idx="252">
                  <c:v>242.38677199621642</c:v>
                </c:pt>
                <c:pt idx="253">
                  <c:v>242.17827008310937</c:v>
                </c:pt>
                <c:pt idx="254">
                  <c:v>241.9552808189994</c:v>
                </c:pt>
                <c:pt idx="255">
                  <c:v>241.73940551157617</c:v>
                </c:pt>
                <c:pt idx="256">
                  <c:v>241.56797728795817</c:v>
                </c:pt>
                <c:pt idx="257">
                  <c:v>241.35680365373216</c:v>
                </c:pt>
                <c:pt idx="258">
                  <c:v>241.13611357446234</c:v>
                </c:pt>
                <c:pt idx="259">
                  <c:v>240.90026542529878</c:v>
                </c:pt>
                <c:pt idx="260">
                  <c:v>240.65225347278678</c:v>
                </c:pt>
                <c:pt idx="261">
                  <c:v>240.36227961377665</c:v>
                </c:pt>
                <c:pt idx="262">
                  <c:v>240.05799188420761</c:v>
                </c:pt>
                <c:pt idx="263">
                  <c:v>239.78560772012614</c:v>
                </c:pt>
                <c:pt idx="264">
                  <c:v>239.53676341719185</c:v>
                </c:pt>
                <c:pt idx="265">
                  <c:v>239.29397070812902</c:v>
                </c:pt>
                <c:pt idx="266">
                  <c:v>239.0409171153905</c:v>
                </c:pt>
                <c:pt idx="267">
                  <c:v>238.78788216397388</c:v>
                </c:pt>
                <c:pt idx="268">
                  <c:v>238.51788919486145</c:v>
                </c:pt>
                <c:pt idx="269">
                  <c:v>238.25504472976402</c:v>
                </c:pt>
                <c:pt idx="270">
                  <c:v>238.01821603053807</c:v>
                </c:pt>
                <c:pt idx="271">
                  <c:v>237.77922725845414</c:v>
                </c:pt>
                <c:pt idx="272">
                  <c:v>237.57983385258265</c:v>
                </c:pt>
                <c:pt idx="273">
                  <c:v>237.44436115967824</c:v>
                </c:pt>
                <c:pt idx="274">
                  <c:v>237.30188964877766</c:v>
                </c:pt>
                <c:pt idx="275">
                  <c:v>237.17563878185931</c:v>
                </c:pt>
                <c:pt idx="276">
                  <c:v>237.08203516234175</c:v>
                </c:pt>
                <c:pt idx="277">
                  <c:v>237.02331241405847</c:v>
                </c:pt>
                <c:pt idx="278">
                  <c:v>236.95251517952317</c:v>
                </c:pt>
                <c:pt idx="279">
                  <c:v>236.9189905575964</c:v>
                </c:pt>
                <c:pt idx="280">
                  <c:v>236.92486862669284</c:v>
                </c:pt>
                <c:pt idx="281">
                  <c:v>236.91844011453611</c:v>
                </c:pt>
                <c:pt idx="282">
                  <c:v>236.94463963522767</c:v>
                </c:pt>
                <c:pt idx="283">
                  <c:v>236.94738429788663</c:v>
                </c:pt>
                <c:pt idx="284">
                  <c:v>236.88943272516732</c:v>
                </c:pt>
                <c:pt idx="285">
                  <c:v>236.8223566302656</c:v>
                </c:pt>
                <c:pt idx="286">
                  <c:v>236.72625630003657</c:v>
                </c:pt>
                <c:pt idx="287">
                  <c:v>236.58507458514555</c:v>
                </c:pt>
                <c:pt idx="288">
                  <c:v>236.39746787934652</c:v>
                </c:pt>
                <c:pt idx="289">
                  <c:v>236.24771023907468</c:v>
                </c:pt>
                <c:pt idx="290">
                  <c:v>236.07885278894565</c:v>
                </c:pt>
                <c:pt idx="291">
                  <c:v>235.9076456017676</c:v>
                </c:pt>
                <c:pt idx="292">
                  <c:v>235.74726043321971</c:v>
                </c:pt>
                <c:pt idx="293">
                  <c:v>235.57454523405627</c:v>
                </c:pt>
                <c:pt idx="294">
                  <c:v>235.39197070267295</c:v>
                </c:pt>
                <c:pt idx="295">
                  <c:v>235.22831238413167</c:v>
                </c:pt>
                <c:pt idx="296">
                  <c:v>235.08251533131588</c:v>
                </c:pt>
                <c:pt idx="297">
                  <c:v>234.9212817564873</c:v>
                </c:pt>
                <c:pt idx="298">
                  <c:v>234.73450240207879</c:v>
                </c:pt>
                <c:pt idx="299">
                  <c:v>234.59032073123075</c:v>
                </c:pt>
                <c:pt idx="300">
                  <c:v>234.43261400010124</c:v>
                </c:pt>
                <c:pt idx="301">
                  <c:v>234.27239344016542</c:v>
                </c:pt>
                <c:pt idx="302">
                  <c:v>234.08844052165131</c:v>
                </c:pt>
                <c:pt idx="303">
                  <c:v>233.87797410460519</c:v>
                </c:pt>
                <c:pt idx="304">
                  <c:v>233.68064582021611</c:v>
                </c:pt>
                <c:pt idx="305">
                  <c:v>233.49249782934277</c:v>
                </c:pt>
                <c:pt idx="306">
                  <c:v>233.3158868545566</c:v>
                </c:pt>
                <c:pt idx="307">
                  <c:v>233.09428588268761</c:v>
                </c:pt>
                <c:pt idx="308">
                  <c:v>232.88043776536398</c:v>
                </c:pt>
                <c:pt idx="309">
                  <c:v>232.70730727022632</c:v>
                </c:pt>
                <c:pt idx="310">
                  <c:v>232.49370236259404</c:v>
                </c:pt>
                <c:pt idx="311">
                  <c:v>232.30467882862638</c:v>
                </c:pt>
                <c:pt idx="312">
                  <c:v>232.11375238994952</c:v>
                </c:pt>
                <c:pt idx="313">
                  <c:v>231.90851673545785</c:v>
                </c:pt>
                <c:pt idx="314">
                  <c:v>231.73326943818319</c:v>
                </c:pt>
                <c:pt idx="315">
                  <c:v>231.55071492484268</c:v>
                </c:pt>
                <c:pt idx="316">
                  <c:v>231.36555080109187</c:v>
                </c:pt>
                <c:pt idx="317">
                  <c:v>231.16694029765856</c:v>
                </c:pt>
                <c:pt idx="318">
                  <c:v>231.03913352012617</c:v>
                </c:pt>
                <c:pt idx="319">
                  <c:v>230.91116394260879</c:v>
                </c:pt>
                <c:pt idx="320">
                  <c:v>230.80819910896119</c:v>
                </c:pt>
                <c:pt idx="321">
                  <c:v>230.72530321516638</c:v>
                </c:pt>
                <c:pt idx="322">
                  <c:v>230.64829258311394</c:v>
                </c:pt>
                <c:pt idx="323">
                  <c:v>230.58798504160927</c:v>
                </c:pt>
                <c:pt idx="324">
                  <c:v>230.54705900470387</c:v>
                </c:pt>
                <c:pt idx="325">
                  <c:v>230.47333937178078</c:v>
                </c:pt>
                <c:pt idx="326">
                  <c:v>230.36186210553143</c:v>
                </c:pt>
                <c:pt idx="327">
                  <c:v>230.23940500892098</c:v>
                </c:pt>
                <c:pt idx="328">
                  <c:v>230.08418748290731</c:v>
                </c:pt>
                <c:pt idx="329">
                  <c:v>229.89609550411259</c:v>
                </c:pt>
                <c:pt idx="330">
                  <c:v>229.724536279614</c:v>
                </c:pt>
                <c:pt idx="331">
                  <c:v>229.54934918593059</c:v>
                </c:pt>
                <c:pt idx="332">
                  <c:v>229.42311637504073</c:v>
                </c:pt>
                <c:pt idx="333">
                  <c:v>229.26740035186893</c:v>
                </c:pt>
                <c:pt idx="334">
                  <c:v>229.06490400810858</c:v>
                </c:pt>
                <c:pt idx="335">
                  <c:v>228.81251152874145</c:v>
                </c:pt>
                <c:pt idx="336">
                  <c:v>228.56005108324422</c:v>
                </c:pt>
                <c:pt idx="337">
                  <c:v>228.28404093724359</c:v>
                </c:pt>
                <c:pt idx="338">
                  <c:v>227.97459536353074</c:v>
                </c:pt>
                <c:pt idx="339">
                  <c:v>227.7059519444087</c:v>
                </c:pt>
                <c:pt idx="340">
                  <c:v>227.40244353899044</c:v>
                </c:pt>
                <c:pt idx="341">
                  <c:v>227.08084537279194</c:v>
                </c:pt>
                <c:pt idx="342">
                  <c:v>226.72452469146813</c:v>
                </c:pt>
                <c:pt idx="343">
                  <c:v>226.33711306333316</c:v>
                </c:pt>
                <c:pt idx="344">
                  <c:v>225.92069675709286</c:v>
                </c:pt>
                <c:pt idx="345">
                  <c:v>225.52905023049112</c:v>
                </c:pt>
                <c:pt idx="346">
                  <c:v>225.14777460420436</c:v>
                </c:pt>
                <c:pt idx="347">
                  <c:v>224.76079768059699</c:v>
                </c:pt>
                <c:pt idx="348">
                  <c:v>224.37684479539681</c:v>
                </c:pt>
                <c:pt idx="349">
                  <c:v>224.06317473883576</c:v>
                </c:pt>
                <c:pt idx="350">
                  <c:v>223.78329023137775</c:v>
                </c:pt>
                <c:pt idx="351">
                  <c:v>223.50722369949634</c:v>
                </c:pt>
                <c:pt idx="352">
                  <c:v>223.25930660583839</c:v>
                </c:pt>
                <c:pt idx="353">
                  <c:v>223.06179687591202</c:v>
                </c:pt>
                <c:pt idx="354">
                  <c:v>222.85266917092989</c:v>
                </c:pt>
                <c:pt idx="355">
                  <c:v>222.68552451708521</c:v>
                </c:pt>
                <c:pt idx="356">
                  <c:v>222.56484862462628</c:v>
                </c:pt>
                <c:pt idx="357">
                  <c:v>222.48086770554548</c:v>
                </c:pt>
                <c:pt idx="358">
                  <c:v>222.45496210938035</c:v>
                </c:pt>
                <c:pt idx="359">
                  <c:v>222.42100228603027</c:v>
                </c:pt>
                <c:pt idx="360">
                  <c:v>222.39932161985018</c:v>
                </c:pt>
                <c:pt idx="361">
                  <c:v>222.33401350470857</c:v>
                </c:pt>
                <c:pt idx="362">
                  <c:v>222.27614824656791</c:v>
                </c:pt>
                <c:pt idx="363">
                  <c:v>222.23856428799556</c:v>
                </c:pt>
                <c:pt idx="364">
                  <c:v>222.18089285537064</c:v>
                </c:pt>
                <c:pt idx="365">
                  <c:v>222.08594603408898</c:v>
                </c:pt>
                <c:pt idx="366">
                  <c:v>221.9660024417455</c:v>
                </c:pt>
                <c:pt idx="367">
                  <c:v>221.81593411396298</c:v>
                </c:pt>
                <c:pt idx="368">
                  <c:v>221.67673803345201</c:v>
                </c:pt>
                <c:pt idx="369">
                  <c:v>221.50595750290086</c:v>
                </c:pt>
                <c:pt idx="370">
                  <c:v>221.37455898143276</c:v>
                </c:pt>
                <c:pt idx="371">
                  <c:v>221.23338238498326</c:v>
                </c:pt>
                <c:pt idx="372">
                  <c:v>221.13938842648349</c:v>
                </c:pt>
                <c:pt idx="373">
                  <c:v>221.04751365421401</c:v>
                </c:pt>
                <c:pt idx="374">
                  <c:v>220.92428972003708</c:v>
                </c:pt>
                <c:pt idx="375">
                  <c:v>220.8353956811095</c:v>
                </c:pt>
                <c:pt idx="376">
                  <c:v>220.78189673919135</c:v>
                </c:pt>
                <c:pt idx="377">
                  <c:v>220.70140913875127</c:v>
                </c:pt>
                <c:pt idx="378">
                  <c:v>220.60999544138821</c:v>
                </c:pt>
                <c:pt idx="379">
                  <c:v>220.50054452785531</c:v>
                </c:pt>
                <c:pt idx="380">
                  <c:v>220.42416942398822</c:v>
                </c:pt>
                <c:pt idx="381">
                  <c:v>220.360261986848</c:v>
                </c:pt>
                <c:pt idx="382">
                  <c:v>220.30016155747742</c:v>
                </c:pt>
                <c:pt idx="383">
                  <c:v>220.20148872986712</c:v>
                </c:pt>
                <c:pt idx="384">
                  <c:v>220.12530021313933</c:v>
                </c:pt>
                <c:pt idx="385">
                  <c:v>220.04155440204244</c:v>
                </c:pt>
                <c:pt idx="386">
                  <c:v>219.9402306896088</c:v>
                </c:pt>
                <c:pt idx="387">
                  <c:v>219.87976479867436</c:v>
                </c:pt>
                <c:pt idx="388">
                  <c:v>219.84396823234681</c:v>
                </c:pt>
                <c:pt idx="389">
                  <c:v>219.81232043989033</c:v>
                </c:pt>
                <c:pt idx="390">
                  <c:v>219.80032342284341</c:v>
                </c:pt>
                <c:pt idx="391">
                  <c:v>219.7439560308126</c:v>
                </c:pt>
                <c:pt idx="392">
                  <c:v>219.6439246208073</c:v>
                </c:pt>
                <c:pt idx="393">
                  <c:v>219.53187351096761</c:v>
                </c:pt>
                <c:pt idx="394">
                  <c:v>219.38880792122291</c:v>
                </c:pt>
                <c:pt idx="395">
                  <c:v>219.18468321407357</c:v>
                </c:pt>
                <c:pt idx="396">
                  <c:v>218.98345420153399</c:v>
                </c:pt>
                <c:pt idx="397">
                  <c:v>218.74233050624497</c:v>
                </c:pt>
                <c:pt idx="398">
                  <c:v>218.4259388485923</c:v>
                </c:pt>
                <c:pt idx="399">
                  <c:v>218.08613172466212</c:v>
                </c:pt>
                <c:pt idx="400">
                  <c:v>217.78318837969786</c:v>
                </c:pt>
                <c:pt idx="401">
                  <c:v>217.43870504070921</c:v>
                </c:pt>
                <c:pt idx="402">
                  <c:v>217.0985560900385</c:v>
                </c:pt>
                <c:pt idx="403">
                  <c:v>216.80876523576623</c:v>
                </c:pt>
                <c:pt idx="404">
                  <c:v>216.53345562700599</c:v>
                </c:pt>
                <c:pt idx="405">
                  <c:v>216.31245079587825</c:v>
                </c:pt>
                <c:pt idx="406">
                  <c:v>216.11809874235831</c:v>
                </c:pt>
                <c:pt idx="407">
                  <c:v>215.89930040492561</c:v>
                </c:pt>
                <c:pt idx="408">
                  <c:v>215.74845665643608</c:v>
                </c:pt>
                <c:pt idx="409">
                  <c:v>215.56532587648351</c:v>
                </c:pt>
                <c:pt idx="410">
                  <c:v>215.43272822702539</c:v>
                </c:pt>
                <c:pt idx="411">
                  <c:v>215.23029884517948</c:v>
                </c:pt>
                <c:pt idx="412">
                  <c:v>215.09972021657185</c:v>
                </c:pt>
                <c:pt idx="413">
                  <c:v>214.9860453201087</c:v>
                </c:pt>
                <c:pt idx="414">
                  <c:v>214.94482556057207</c:v>
                </c:pt>
                <c:pt idx="415">
                  <c:v>214.89602544010975</c:v>
                </c:pt>
                <c:pt idx="416">
                  <c:v>214.82686945132616</c:v>
                </c:pt>
                <c:pt idx="417">
                  <c:v>214.76910363840054</c:v>
                </c:pt>
                <c:pt idx="418">
                  <c:v>214.74591179037813</c:v>
                </c:pt>
                <c:pt idx="419">
                  <c:v>214.67054044036811</c:v>
                </c:pt>
                <c:pt idx="420">
                  <c:v>214.65689359533249</c:v>
                </c:pt>
                <c:pt idx="421">
                  <c:v>214.64474276056134</c:v>
                </c:pt>
                <c:pt idx="422">
                  <c:v>214.67671146541508</c:v>
                </c:pt>
                <c:pt idx="423">
                  <c:v>214.64132736944396</c:v>
                </c:pt>
                <c:pt idx="424">
                  <c:v>214.62539294316801</c:v>
                </c:pt>
                <c:pt idx="425">
                  <c:v>214.52252020840939</c:v>
                </c:pt>
                <c:pt idx="426">
                  <c:v>214.45728400875282</c:v>
                </c:pt>
                <c:pt idx="427">
                  <c:v>214.34714951546255</c:v>
                </c:pt>
                <c:pt idx="428">
                  <c:v>214.23486204359833</c:v>
                </c:pt>
                <c:pt idx="429">
                  <c:v>214.10131854106191</c:v>
                </c:pt>
                <c:pt idx="430">
                  <c:v>213.92994721595829</c:v>
                </c:pt>
                <c:pt idx="431">
                  <c:v>213.70716896462076</c:v>
                </c:pt>
                <c:pt idx="432">
                  <c:v>213.49547626664787</c:v>
                </c:pt>
                <c:pt idx="433">
                  <c:v>213.31294495254411</c:v>
                </c:pt>
                <c:pt idx="434">
                  <c:v>213.16773809765692</c:v>
                </c:pt>
                <c:pt idx="435">
                  <c:v>212.9520873740656</c:v>
                </c:pt>
                <c:pt idx="436">
                  <c:v>212.72079041884066</c:v>
                </c:pt>
                <c:pt idx="437">
                  <c:v>212.46796295659288</c:v>
                </c:pt>
                <c:pt idx="438">
                  <c:v>212.20360640730544</c:v>
                </c:pt>
                <c:pt idx="439">
                  <c:v>211.99961740005111</c:v>
                </c:pt>
                <c:pt idx="440">
                  <c:v>211.79793939235816</c:v>
                </c:pt>
                <c:pt idx="441">
                  <c:v>211.56669917327528</c:v>
                </c:pt>
                <c:pt idx="442">
                  <c:v>211.37326343327354</c:v>
                </c:pt>
                <c:pt idx="443">
                  <c:v>211.15447862763995</c:v>
                </c:pt>
                <c:pt idx="444">
                  <c:v>210.88366393665845</c:v>
                </c:pt>
                <c:pt idx="445">
                  <c:v>210.54286021306771</c:v>
                </c:pt>
                <c:pt idx="446">
                  <c:v>210.15157848499831</c:v>
                </c:pt>
                <c:pt idx="447">
                  <c:v>209.72201102891285</c:v>
                </c:pt>
                <c:pt idx="448">
                  <c:v>209.13904389883569</c:v>
                </c:pt>
                <c:pt idx="449">
                  <c:v>208.62284916701645</c:v>
                </c:pt>
                <c:pt idx="450">
                  <c:v>208.08849942184509</c:v>
                </c:pt>
                <c:pt idx="451">
                  <c:v>207.63790205646885</c:v>
                </c:pt>
                <c:pt idx="452">
                  <c:v>207.30501003060294</c:v>
                </c:pt>
                <c:pt idx="453">
                  <c:v>207.0469781009277</c:v>
                </c:pt>
                <c:pt idx="454">
                  <c:v>206.7513810196759</c:v>
                </c:pt>
                <c:pt idx="455">
                  <c:v>206.52907842501821</c:v>
                </c:pt>
                <c:pt idx="456">
                  <c:v>206.45852687006334</c:v>
                </c:pt>
                <c:pt idx="457">
                  <c:v>206.42831928273424</c:v>
                </c:pt>
                <c:pt idx="458">
                  <c:v>206.44250388128896</c:v>
                </c:pt>
                <c:pt idx="459">
                  <c:v>206.66257288168413</c:v>
                </c:pt>
                <c:pt idx="460">
                  <c:v>206.83142684631824</c:v>
                </c:pt>
                <c:pt idx="461">
                  <c:v>206.95914367430856</c:v>
                </c:pt>
                <c:pt idx="462">
                  <c:v>207.00511444131109</c:v>
                </c:pt>
                <c:pt idx="463">
                  <c:v>207.00009909132618</c:v>
                </c:pt>
                <c:pt idx="464">
                  <c:v>206.93791109318474</c:v>
                </c:pt>
                <c:pt idx="465">
                  <c:v>206.93961297360508</c:v>
                </c:pt>
                <c:pt idx="466">
                  <c:v>206.99072841861604</c:v>
                </c:pt>
                <c:pt idx="467">
                  <c:v>207.2216724916822</c:v>
                </c:pt>
                <c:pt idx="468">
                  <c:v>207.53354789647176</c:v>
                </c:pt>
                <c:pt idx="469">
                  <c:v>207.86446836056953</c:v>
                </c:pt>
                <c:pt idx="470">
                  <c:v>208.15862875705167</c:v>
                </c:pt>
                <c:pt idx="471">
                  <c:v>208.39323179891178</c:v>
                </c:pt>
                <c:pt idx="472">
                  <c:v>208.70026553642057</c:v>
                </c:pt>
                <c:pt idx="473">
                  <c:v>209.0039504147334</c:v>
                </c:pt>
                <c:pt idx="474">
                  <c:v>209.20407314762102</c:v>
                </c:pt>
                <c:pt idx="475">
                  <c:v>209.47874728635801</c:v>
                </c:pt>
                <c:pt idx="476">
                  <c:v>209.72364580020425</c:v>
                </c:pt>
                <c:pt idx="477">
                  <c:v>209.84380854835982</c:v>
                </c:pt>
                <c:pt idx="478">
                  <c:v>209.7613873855247</c:v>
                </c:pt>
                <c:pt idx="479">
                  <c:v>209.78439371216174</c:v>
                </c:pt>
                <c:pt idx="480">
                  <c:v>209.87797748881582</c:v>
                </c:pt>
                <c:pt idx="481">
                  <c:v>209.94780330300574</c:v>
                </c:pt>
                <c:pt idx="482">
                  <c:v>210.09734962282491</c:v>
                </c:pt>
                <c:pt idx="483">
                  <c:v>210.16087056434046</c:v>
                </c:pt>
                <c:pt idx="484">
                  <c:v>210.20335948165339</c:v>
                </c:pt>
                <c:pt idx="485">
                  <c:v>210.41361688090041</c:v>
                </c:pt>
                <c:pt idx="486">
                  <c:v>210.64031040157681</c:v>
                </c:pt>
                <c:pt idx="487">
                  <c:v>210.91808074247913</c:v>
                </c:pt>
                <c:pt idx="488">
                  <c:v>211.23640076850089</c:v>
                </c:pt>
                <c:pt idx="489">
                  <c:v>211.54635378464502</c:v>
                </c:pt>
                <c:pt idx="490">
                  <c:v>211.77784147677767</c:v>
                </c:pt>
                <c:pt idx="491">
                  <c:v>212.04049961532516</c:v>
                </c:pt>
                <c:pt idx="492">
                  <c:v>212.31135420970935</c:v>
                </c:pt>
                <c:pt idx="493">
                  <c:v>212.6458876143551</c:v>
                </c:pt>
                <c:pt idx="494">
                  <c:v>213.1056885859299</c:v>
                </c:pt>
                <c:pt idx="495">
                  <c:v>213.61405268634024</c:v>
                </c:pt>
                <c:pt idx="496">
                  <c:v>214.08962488485716</c:v>
                </c:pt>
                <c:pt idx="497">
                  <c:v>214.47491109156465</c:v>
                </c:pt>
                <c:pt idx="498">
                  <c:v>214.82726750093363</c:v>
                </c:pt>
                <c:pt idx="499">
                  <c:v>215.11959731963728</c:v>
                </c:pt>
                <c:pt idx="500">
                  <c:v>215.43365416310786</c:v>
                </c:pt>
                <c:pt idx="501">
                  <c:v>215.78384983940555</c:v>
                </c:pt>
                <c:pt idx="502">
                  <c:v>215.98613060455881</c:v>
                </c:pt>
                <c:pt idx="503">
                  <c:v>216.17802930546446</c:v>
                </c:pt>
                <c:pt idx="504">
                  <c:v>216.28692273119941</c:v>
                </c:pt>
                <c:pt idx="505">
                  <c:v>216.27807753235101</c:v>
                </c:pt>
                <c:pt idx="506">
                  <c:v>216.31583494579729</c:v>
                </c:pt>
                <c:pt idx="507">
                  <c:v>216.30699927449055</c:v>
                </c:pt>
                <c:pt idx="508">
                  <c:v>216.32712633666605</c:v>
                </c:pt>
                <c:pt idx="509">
                  <c:v>216.36160762314941</c:v>
                </c:pt>
                <c:pt idx="510">
                  <c:v>216.43400573672119</c:v>
                </c:pt>
                <c:pt idx="511">
                  <c:v>216.46268597902011</c:v>
                </c:pt>
                <c:pt idx="512">
                  <c:v>216.39967723058032</c:v>
                </c:pt>
                <c:pt idx="513">
                  <c:v>216.47469960020103</c:v>
                </c:pt>
                <c:pt idx="514">
                  <c:v>216.61068563175394</c:v>
                </c:pt>
                <c:pt idx="515">
                  <c:v>216.70988882353367</c:v>
                </c:pt>
                <c:pt idx="516">
                  <c:v>216.89615850974965</c:v>
                </c:pt>
                <c:pt idx="517">
                  <c:v>216.98475704338301</c:v>
                </c:pt>
                <c:pt idx="518">
                  <c:v>217.09489092313669</c:v>
                </c:pt>
                <c:pt idx="519">
                  <c:v>217.21503049616919</c:v>
                </c:pt>
                <c:pt idx="520">
                  <c:v>217.35691586103175</c:v>
                </c:pt>
                <c:pt idx="521">
                  <c:v>217.54412271278497</c:v>
                </c:pt>
                <c:pt idx="522">
                  <c:v>217.70736813241112</c:v>
                </c:pt>
                <c:pt idx="523">
                  <c:v>217.89853085468889</c:v>
                </c:pt>
                <c:pt idx="524">
                  <c:v>218.00536853222795</c:v>
                </c:pt>
                <c:pt idx="525">
                  <c:v>218.03880525482205</c:v>
                </c:pt>
                <c:pt idx="526">
                  <c:v>218.21467232162334</c:v>
                </c:pt>
                <c:pt idx="527">
                  <c:v>218.36163289803488</c:v>
                </c:pt>
                <c:pt idx="528">
                  <c:v>218.50337497012163</c:v>
                </c:pt>
                <c:pt idx="529">
                  <c:v>218.70070772899405</c:v>
                </c:pt>
                <c:pt idx="530">
                  <c:v>218.83337137113503</c:v>
                </c:pt>
                <c:pt idx="531">
                  <c:v>218.90642064299271</c:v>
                </c:pt>
                <c:pt idx="532">
                  <c:v>219.01399360565085</c:v>
                </c:pt>
                <c:pt idx="533">
                  <c:v>219.17620177192782</c:v>
                </c:pt>
                <c:pt idx="534">
                  <c:v>219.27310236375479</c:v>
                </c:pt>
                <c:pt idx="535">
                  <c:v>219.34352730297391</c:v>
                </c:pt>
                <c:pt idx="536">
                  <c:v>219.42349828546014</c:v>
                </c:pt>
                <c:pt idx="537">
                  <c:v>219.45539001217659</c:v>
                </c:pt>
                <c:pt idx="538">
                  <c:v>219.44658763578269</c:v>
                </c:pt>
                <c:pt idx="539">
                  <c:v>219.42930453920928</c:v>
                </c:pt>
                <c:pt idx="540">
                  <c:v>219.46143407070406</c:v>
                </c:pt>
                <c:pt idx="541">
                  <c:v>219.50575969884267</c:v>
                </c:pt>
                <c:pt idx="542">
                  <c:v>219.61985604623951</c:v>
                </c:pt>
                <c:pt idx="543">
                  <c:v>219.74089193288694</c:v>
                </c:pt>
                <c:pt idx="544">
                  <c:v>219.8621200538478</c:v>
                </c:pt>
                <c:pt idx="545">
                  <c:v>220.11145935893595</c:v>
                </c:pt>
                <c:pt idx="546">
                  <c:v>220.38219087496208</c:v>
                </c:pt>
                <c:pt idx="547">
                  <c:v>220.59149390444298</c:v>
                </c:pt>
                <c:pt idx="548">
                  <c:v>220.80858839616815</c:v>
                </c:pt>
                <c:pt idx="549">
                  <c:v>221.07196898807453</c:v>
                </c:pt>
                <c:pt idx="550">
                  <c:v>221.3953181128085</c:v>
                </c:pt>
                <c:pt idx="551">
                  <c:v>221.6586628416533</c:v>
                </c:pt>
                <c:pt idx="552">
                  <c:v>221.94012665306079</c:v>
                </c:pt>
                <c:pt idx="553">
                  <c:v>222.10535235153279</c:v>
                </c:pt>
                <c:pt idx="554">
                  <c:v>222.2485194271348</c:v>
                </c:pt>
                <c:pt idx="555">
                  <c:v>222.26290593193727</c:v>
                </c:pt>
                <c:pt idx="556">
                  <c:v>222.23599810847438</c:v>
                </c:pt>
                <c:pt idx="557">
                  <c:v>222.25993268619806</c:v>
                </c:pt>
                <c:pt idx="558">
                  <c:v>222.33266211253158</c:v>
                </c:pt>
                <c:pt idx="559">
                  <c:v>222.33154897209792</c:v>
                </c:pt>
                <c:pt idx="560">
                  <c:v>222.26961637052696</c:v>
                </c:pt>
                <c:pt idx="561">
                  <c:v>222.26006396861203</c:v>
                </c:pt>
                <c:pt idx="562">
                  <c:v>222.28535510688141</c:v>
                </c:pt>
                <c:pt idx="563">
                  <c:v>222.35482476880875</c:v>
                </c:pt>
                <c:pt idx="564">
                  <c:v>222.45616692816267</c:v>
                </c:pt>
                <c:pt idx="565">
                  <c:v>222.52427424190182</c:v>
                </c:pt>
                <c:pt idx="566">
                  <c:v>222.69514011629002</c:v>
                </c:pt>
                <c:pt idx="567">
                  <c:v>222.82264332172693</c:v>
                </c:pt>
                <c:pt idx="568">
                  <c:v>222.86361598099495</c:v>
                </c:pt>
                <c:pt idx="569">
                  <c:v>222.92493396344321</c:v>
                </c:pt>
                <c:pt idx="570">
                  <c:v>223.01017603522311</c:v>
                </c:pt>
                <c:pt idx="571">
                  <c:v>223.05920952505721</c:v>
                </c:pt>
                <c:pt idx="572">
                  <c:v>223.09304227730522</c:v>
                </c:pt>
                <c:pt idx="573">
                  <c:v>223.0262993379302</c:v>
                </c:pt>
                <c:pt idx="574">
                  <c:v>222.87828409802972</c:v>
                </c:pt>
                <c:pt idx="575">
                  <c:v>222.67363886124411</c:v>
                </c:pt>
                <c:pt idx="576">
                  <c:v>222.38213904480958</c:v>
                </c:pt>
                <c:pt idx="577">
                  <c:v>222.10523707448476</c:v>
                </c:pt>
                <c:pt idx="578">
                  <c:v>221.7968984675127</c:v>
                </c:pt>
                <c:pt idx="579">
                  <c:v>221.54187386209912</c:v>
                </c:pt>
                <c:pt idx="580">
                  <c:v>221.27455490793648</c:v>
                </c:pt>
                <c:pt idx="581">
                  <c:v>221.01596157499293</c:v>
                </c:pt>
                <c:pt idx="582">
                  <c:v>220.8074592497467</c:v>
                </c:pt>
                <c:pt idx="583">
                  <c:v>220.51654979192841</c:v>
                </c:pt>
                <c:pt idx="584">
                  <c:v>220.23316616020196</c:v>
                </c:pt>
                <c:pt idx="585">
                  <c:v>219.97617626936838</c:v>
                </c:pt>
                <c:pt idx="586">
                  <c:v>219.82089949922263</c:v>
                </c:pt>
                <c:pt idx="587">
                  <c:v>219.75625766476446</c:v>
                </c:pt>
                <c:pt idx="588">
                  <c:v>219.78840786007871</c:v>
                </c:pt>
                <c:pt idx="589">
                  <c:v>219.82141204085298</c:v>
                </c:pt>
                <c:pt idx="590">
                  <c:v>219.81964770752572</c:v>
                </c:pt>
                <c:pt idx="591">
                  <c:v>219.80207768308156</c:v>
                </c:pt>
                <c:pt idx="592">
                  <c:v>219.7199839087728</c:v>
                </c:pt>
                <c:pt idx="593">
                  <c:v>219.59009789170713</c:v>
                </c:pt>
                <c:pt idx="594">
                  <c:v>219.55758455228349</c:v>
                </c:pt>
                <c:pt idx="595">
                  <c:v>219.5373483122624</c:v>
                </c:pt>
                <c:pt idx="596">
                  <c:v>219.55431891950977</c:v>
                </c:pt>
                <c:pt idx="597">
                  <c:v>219.45002496488638</c:v>
                </c:pt>
                <c:pt idx="598">
                  <c:v>219.43875975346472</c:v>
                </c:pt>
                <c:pt idx="599">
                  <c:v>219.32997529192994</c:v>
                </c:pt>
                <c:pt idx="600">
                  <c:v>219.38666112920851</c:v>
                </c:pt>
                <c:pt idx="601">
                  <c:v>219.46153839992408</c:v>
                </c:pt>
                <c:pt idx="602">
                  <c:v>219.57533824629647</c:v>
                </c:pt>
                <c:pt idx="603">
                  <c:v>219.68183622634504</c:v>
                </c:pt>
                <c:pt idx="604">
                  <c:v>219.95086964541338</c:v>
                </c:pt>
                <c:pt idx="605">
                  <c:v>220.16298996601546</c:v>
                </c:pt>
                <c:pt idx="606">
                  <c:v>220.38660861032133</c:v>
                </c:pt>
                <c:pt idx="607">
                  <c:v>220.5197569635254</c:v>
                </c:pt>
                <c:pt idx="608">
                  <c:v>220.7954161861702</c:v>
                </c:pt>
                <c:pt idx="609">
                  <c:v>221.02235994998259</c:v>
                </c:pt>
                <c:pt idx="610">
                  <c:v>221.23658002735502</c:v>
                </c:pt>
                <c:pt idx="611">
                  <c:v>221.3093582922134</c:v>
                </c:pt>
                <c:pt idx="612">
                  <c:v>221.42119882473048</c:v>
                </c:pt>
                <c:pt idx="613">
                  <c:v>221.49233005805911</c:v>
                </c:pt>
                <c:pt idx="614">
                  <c:v>221.71453994155422</c:v>
                </c:pt>
                <c:pt idx="615">
                  <c:v>221.93468441546415</c:v>
                </c:pt>
                <c:pt idx="616">
                  <c:v>222.07758130294789</c:v>
                </c:pt>
                <c:pt idx="617">
                  <c:v>222.22076812738831</c:v>
                </c:pt>
                <c:pt idx="618">
                  <c:v>222.51105886042228</c:v>
                </c:pt>
                <c:pt idx="619">
                  <c:v>222.73653282298832</c:v>
                </c:pt>
                <c:pt idx="620">
                  <c:v>222.91562469585799</c:v>
                </c:pt>
                <c:pt idx="621">
                  <c:v>223.08791806061257</c:v>
                </c:pt>
                <c:pt idx="622">
                  <c:v>223.2444110270693</c:v>
                </c:pt>
                <c:pt idx="623">
                  <c:v>223.35731335999836</c:v>
                </c:pt>
                <c:pt idx="624">
                  <c:v>223.54650980219245</c:v>
                </c:pt>
                <c:pt idx="625">
                  <c:v>223.6274574383157</c:v>
                </c:pt>
                <c:pt idx="626">
                  <c:v>223.58959359478288</c:v>
                </c:pt>
                <c:pt idx="627">
                  <c:v>223.5709845420613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19744"/>
        <c:axId val="75921664"/>
      </c:scatterChart>
      <c:valAx>
        <c:axId val="75919744"/>
        <c:scaling>
          <c:orientation val="minMax"/>
          <c:max val="275"/>
          <c:min val="20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5921664"/>
        <c:crosses val="autoZero"/>
        <c:crossBetween val="midCat"/>
        <c:majorUnit val="10"/>
        <c:minorUnit val="5"/>
      </c:valAx>
      <c:valAx>
        <c:axId val="7592166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591974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70C0"/>
                </a:solidFill>
              </a:defRPr>
            </a:pPr>
            <a:r>
              <a:rPr lang="en-US" sz="900">
                <a:solidFill>
                  <a:srgbClr val="0070C0"/>
                </a:solidFill>
              </a:rPr>
              <a:t>Eq. (A33)</a:t>
            </a:r>
          </a:p>
        </c:rich>
      </c:tx>
      <c:layout>
        <c:manualLayout>
          <c:xMode val="edge"/>
          <c:yMode val="edge"/>
          <c:x val="0.32131150793650792"/>
          <c:y val="0.70051587301587304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(A33)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1.5802974412885638</c:v>
                </c:pt>
                <c:pt idx="1">
                  <c:v>1.0940399278272614</c:v>
                </c:pt>
                <c:pt idx="2">
                  <c:v>0.8867064301824451</c:v>
                </c:pt>
                <c:pt idx="3">
                  <c:v>0.78814016318368496</c:v>
                </c:pt>
                <c:pt idx="4">
                  <c:v>0.72633764156505942</c:v>
                </c:pt>
                <c:pt idx="5">
                  <c:v>0.71670113970390226</c:v>
                </c:pt>
                <c:pt idx="6">
                  <c:v>0.68655555072239938</c:v>
                </c:pt>
                <c:pt idx="7">
                  <c:v>0.69585947727343278</c:v>
                </c:pt>
                <c:pt idx="8">
                  <c:v>0.55194240407334227</c:v>
                </c:pt>
                <c:pt idx="9">
                  <c:v>0.54753028809235549</c:v>
                </c:pt>
                <c:pt idx="10">
                  <c:v>0.56350819704841504</c:v>
                </c:pt>
                <c:pt idx="11">
                  <c:v>0.56797311182571275</c:v>
                </c:pt>
                <c:pt idx="12">
                  <c:v>0.58088789399451235</c:v>
                </c:pt>
                <c:pt idx="13">
                  <c:v>0.57396332930703164</c:v>
                </c:pt>
                <c:pt idx="14">
                  <c:v>0.58716220897218152</c:v>
                </c:pt>
                <c:pt idx="15">
                  <c:v>0.59396122401410556</c:v>
                </c:pt>
                <c:pt idx="16">
                  <c:v>0.60018031085110013</c:v>
                </c:pt>
                <c:pt idx="17">
                  <c:v>0.58811476954216579</c:v>
                </c:pt>
                <c:pt idx="18">
                  <c:v>0.50659917837680279</c:v>
                </c:pt>
                <c:pt idx="19">
                  <c:v>0.51904224639023433</c:v>
                </c:pt>
                <c:pt idx="20">
                  <c:v>0.52149117404261536</c:v>
                </c:pt>
                <c:pt idx="21">
                  <c:v>0.51915207320917578</c:v>
                </c:pt>
                <c:pt idx="22">
                  <c:v>0.51345920803169054</c:v>
                </c:pt>
                <c:pt idx="23">
                  <c:v>0.50883614382887798</c:v>
                </c:pt>
                <c:pt idx="24">
                  <c:v>0.49736878204587243</c:v>
                </c:pt>
                <c:pt idx="25">
                  <c:v>0.48204377267395043</c:v>
                </c:pt>
                <c:pt idx="26">
                  <c:v>0.46831678699768892</c:v>
                </c:pt>
                <c:pt idx="27">
                  <c:v>0.45310875122598943</c:v>
                </c:pt>
                <c:pt idx="28">
                  <c:v>0.38292434007330273</c:v>
                </c:pt>
                <c:pt idx="29">
                  <c:v>0.36767813377725816</c:v>
                </c:pt>
                <c:pt idx="30">
                  <c:v>0.35160065659943923</c:v>
                </c:pt>
                <c:pt idx="31">
                  <c:v>0.33901226435824078</c:v>
                </c:pt>
                <c:pt idx="32">
                  <c:v>0.32091637940989709</c:v>
                </c:pt>
                <c:pt idx="33">
                  <c:v>0.30513804322243299</c:v>
                </c:pt>
                <c:pt idx="34">
                  <c:v>0.2883677100932055</c:v>
                </c:pt>
                <c:pt idx="35">
                  <c:v>0.27186033653784936</c:v>
                </c:pt>
                <c:pt idx="36">
                  <c:v>0.25784848405523236</c:v>
                </c:pt>
                <c:pt idx="37">
                  <c:v>0.24100260644264529</c:v>
                </c:pt>
                <c:pt idx="38">
                  <c:v>0.20270656980267882</c:v>
                </c:pt>
                <c:pt idx="39">
                  <c:v>0.19045024072996733</c:v>
                </c:pt>
                <c:pt idx="40">
                  <c:v>0.17920361173308838</c:v>
                </c:pt>
                <c:pt idx="41">
                  <c:v>0.16902577143868314</c:v>
                </c:pt>
                <c:pt idx="42">
                  <c:v>0.15985093213646664</c:v>
                </c:pt>
                <c:pt idx="43">
                  <c:v>0.15172570228552154</c:v>
                </c:pt>
                <c:pt idx="44">
                  <c:v>0.14418509238978072</c:v>
                </c:pt>
                <c:pt idx="45">
                  <c:v>0.13754248322255103</c:v>
                </c:pt>
                <c:pt idx="46">
                  <c:v>0.1311838593162836</c:v>
                </c:pt>
                <c:pt idx="47">
                  <c:v>0.12565406044832259</c:v>
                </c:pt>
                <c:pt idx="48">
                  <c:v>0.11077613301469105</c:v>
                </c:pt>
                <c:pt idx="49">
                  <c:v>0.1065113592600863</c:v>
                </c:pt>
                <c:pt idx="50">
                  <c:v>0.10284381741539325</c:v>
                </c:pt>
                <c:pt idx="51">
                  <c:v>9.9426505800620762E-2</c:v>
                </c:pt>
                <c:pt idx="52">
                  <c:v>9.6472652212298629E-2</c:v>
                </c:pt>
                <c:pt idx="53">
                  <c:v>9.3499338822819994E-2</c:v>
                </c:pt>
                <c:pt idx="54">
                  <c:v>9.0967110742998861E-2</c:v>
                </c:pt>
                <c:pt idx="55">
                  <c:v>8.8656975955408251E-2</c:v>
                </c:pt>
                <c:pt idx="56">
                  <c:v>8.6425381900661458E-2</c:v>
                </c:pt>
                <c:pt idx="57">
                  <c:v>8.4468050232426761E-2</c:v>
                </c:pt>
                <c:pt idx="58">
                  <c:v>7.7292797807273786E-2</c:v>
                </c:pt>
                <c:pt idx="59">
                  <c:v>7.5711229924531817E-2</c:v>
                </c:pt>
                <c:pt idx="60">
                  <c:v>7.4261627802969396E-2</c:v>
                </c:pt>
                <c:pt idx="61">
                  <c:v>7.3163349996760413E-2</c:v>
                </c:pt>
                <c:pt idx="62">
                  <c:v>7.2012225184185666E-2</c:v>
                </c:pt>
                <c:pt idx="63">
                  <c:v>7.0958795495091556E-2</c:v>
                </c:pt>
                <c:pt idx="64">
                  <c:v>7.0043136199293407E-2</c:v>
                </c:pt>
                <c:pt idx="65">
                  <c:v>6.9118168491399637E-2</c:v>
                </c:pt>
                <c:pt idx="66">
                  <c:v>6.8326741460171453E-2</c:v>
                </c:pt>
                <c:pt idx="67">
                  <c:v>6.7639539461921333E-2</c:v>
                </c:pt>
                <c:pt idx="68">
                  <c:v>6.3169787376385178E-2</c:v>
                </c:pt>
                <c:pt idx="69">
                  <c:v>6.2650351235931906E-2</c:v>
                </c:pt>
                <c:pt idx="70">
                  <c:v>6.2174803751496505E-2</c:v>
                </c:pt>
                <c:pt idx="71">
                  <c:v>6.1811085456413083E-2</c:v>
                </c:pt>
                <c:pt idx="72">
                  <c:v>6.1491828011893401E-2</c:v>
                </c:pt>
                <c:pt idx="73">
                  <c:v>6.1163027280503372E-2</c:v>
                </c:pt>
                <c:pt idx="74">
                  <c:v>6.0923148688203435E-2</c:v>
                </c:pt>
                <c:pt idx="75">
                  <c:v>6.0856460621803582E-2</c:v>
                </c:pt>
                <c:pt idx="76">
                  <c:v>6.0903760074444445E-2</c:v>
                </c:pt>
                <c:pt idx="77">
                  <c:v>6.0796403149186273E-2</c:v>
                </c:pt>
                <c:pt idx="78">
                  <c:v>5.7675167340834235E-2</c:v>
                </c:pt>
                <c:pt idx="79">
                  <c:v>5.7731016784332061E-2</c:v>
                </c:pt>
                <c:pt idx="80">
                  <c:v>5.781093025495028E-2</c:v>
                </c:pt>
                <c:pt idx="81">
                  <c:v>5.7865384135905758E-2</c:v>
                </c:pt>
                <c:pt idx="82">
                  <c:v>5.8040549847965466E-2</c:v>
                </c:pt>
                <c:pt idx="83">
                  <c:v>5.8292280336846948E-2</c:v>
                </c:pt>
                <c:pt idx="84">
                  <c:v>5.8570148795907009E-2</c:v>
                </c:pt>
                <c:pt idx="85">
                  <c:v>5.8897993443126309E-2</c:v>
                </c:pt>
                <c:pt idx="86">
                  <c:v>5.9157595600654519E-2</c:v>
                </c:pt>
                <c:pt idx="87">
                  <c:v>5.9504837966306741E-2</c:v>
                </c:pt>
                <c:pt idx="88">
                  <c:v>5.7032160849771418E-2</c:v>
                </c:pt>
                <c:pt idx="89">
                  <c:v>5.7345741203966065E-2</c:v>
                </c:pt>
                <c:pt idx="90">
                  <c:v>5.7762067751570695E-2</c:v>
                </c:pt>
                <c:pt idx="91">
                  <c:v>5.8177643683868914E-2</c:v>
                </c:pt>
                <c:pt idx="92">
                  <c:v>5.8665817878265143E-2</c:v>
                </c:pt>
                <c:pt idx="93">
                  <c:v>5.916673827030626E-2</c:v>
                </c:pt>
                <c:pt idx="94">
                  <c:v>5.9605243435576695E-2</c:v>
                </c:pt>
                <c:pt idx="95">
                  <c:v>6.0025240576624984E-2</c:v>
                </c:pt>
                <c:pt idx="96">
                  <c:v>6.0574085807337225E-2</c:v>
                </c:pt>
                <c:pt idx="97">
                  <c:v>6.107292759389004E-2</c:v>
                </c:pt>
                <c:pt idx="98">
                  <c:v>5.8876074240806361E-2</c:v>
                </c:pt>
                <c:pt idx="99">
                  <c:v>5.9367714788992464E-2</c:v>
                </c:pt>
                <c:pt idx="100">
                  <c:v>5.9878118359550814E-2</c:v>
                </c:pt>
                <c:pt idx="101">
                  <c:v>6.0541116892424446E-2</c:v>
                </c:pt>
                <c:pt idx="102">
                  <c:v>6.1116555144063917E-2</c:v>
                </c:pt>
                <c:pt idx="103">
                  <c:v>6.1766117072681842E-2</c:v>
                </c:pt>
                <c:pt idx="104">
                  <c:v>6.2354896698415971E-2</c:v>
                </c:pt>
                <c:pt idx="105">
                  <c:v>6.3028239995402177E-2</c:v>
                </c:pt>
                <c:pt idx="106">
                  <c:v>6.3624787274438183E-2</c:v>
                </c:pt>
                <c:pt idx="107">
                  <c:v>6.4214533973572366E-2</c:v>
                </c:pt>
                <c:pt idx="108">
                  <c:v>6.2246591002630816E-2</c:v>
                </c:pt>
                <c:pt idx="109">
                  <c:v>6.2884505883811212E-2</c:v>
                </c:pt>
                <c:pt idx="110">
                  <c:v>6.3519841499684135E-2</c:v>
                </c:pt>
                <c:pt idx="111">
                  <c:v>6.4136808633315764E-2</c:v>
                </c:pt>
                <c:pt idx="112">
                  <c:v>6.4872881219992615E-2</c:v>
                </c:pt>
                <c:pt idx="113">
                  <c:v>6.5528455418829137E-2</c:v>
                </c:pt>
                <c:pt idx="114">
                  <c:v>6.6177189666629888E-2</c:v>
                </c:pt>
                <c:pt idx="115">
                  <c:v>6.6874359093846647E-2</c:v>
                </c:pt>
                <c:pt idx="116">
                  <c:v>6.7540553051847377E-2</c:v>
                </c:pt>
                <c:pt idx="117">
                  <c:v>6.8253131989748153E-2</c:v>
                </c:pt>
                <c:pt idx="118">
                  <c:v>6.6461946505153843E-2</c:v>
                </c:pt>
                <c:pt idx="119">
                  <c:v>6.7192860255022024E-2</c:v>
                </c:pt>
                <c:pt idx="120">
                  <c:v>6.8006370388743395E-2</c:v>
                </c:pt>
                <c:pt idx="121">
                  <c:v>6.8753981168472519E-2</c:v>
                </c:pt>
                <c:pt idx="122">
                  <c:v>6.9602497497444085E-2</c:v>
                </c:pt>
                <c:pt idx="123">
                  <c:v>7.0490670892199597E-2</c:v>
                </c:pt>
                <c:pt idx="124">
                  <c:v>7.1227704426153685E-2</c:v>
                </c:pt>
                <c:pt idx="125">
                  <c:v>7.2060417871278495E-2</c:v>
                </c:pt>
                <c:pt idx="126">
                  <c:v>7.2820828169595675E-2</c:v>
                </c:pt>
                <c:pt idx="127">
                  <c:v>7.3863443847215035E-2</c:v>
                </c:pt>
                <c:pt idx="128">
                  <c:v>7.1959907337643236E-2</c:v>
                </c:pt>
                <c:pt idx="129">
                  <c:v>7.281041466571507E-2</c:v>
                </c:pt>
                <c:pt idx="130">
                  <c:v>7.3543215262094272E-2</c:v>
                </c:pt>
                <c:pt idx="131">
                  <c:v>7.4304150008702288E-2</c:v>
                </c:pt>
                <c:pt idx="132">
                  <c:v>7.5052362148509882E-2</c:v>
                </c:pt>
                <c:pt idx="133">
                  <c:v>7.5749755473011118E-2</c:v>
                </c:pt>
                <c:pt idx="134">
                  <c:v>7.6609609209975602E-2</c:v>
                </c:pt>
                <c:pt idx="135">
                  <c:v>7.7421746134039834E-2</c:v>
                </c:pt>
                <c:pt idx="136">
                  <c:v>7.8264105742153686E-2</c:v>
                </c:pt>
                <c:pt idx="137">
                  <c:v>7.9192907551732555E-2</c:v>
                </c:pt>
                <c:pt idx="138">
                  <c:v>7.7396865151910826E-2</c:v>
                </c:pt>
                <c:pt idx="139">
                  <c:v>7.8242045704382673E-2</c:v>
                </c:pt>
                <c:pt idx="140">
                  <c:v>7.9111310017368541E-2</c:v>
                </c:pt>
                <c:pt idx="141">
                  <c:v>7.9904167922985089E-2</c:v>
                </c:pt>
                <c:pt idx="142">
                  <c:v>8.0790285548867413E-2</c:v>
                </c:pt>
                <c:pt idx="143">
                  <c:v>8.1581062595432588E-2</c:v>
                </c:pt>
                <c:pt idx="144">
                  <c:v>8.242123315998226E-2</c:v>
                </c:pt>
                <c:pt idx="145">
                  <c:v>8.3199525942365238E-2</c:v>
                </c:pt>
                <c:pt idx="146">
                  <c:v>8.3921573830708765E-2</c:v>
                </c:pt>
                <c:pt idx="147">
                  <c:v>8.4662836157185339E-2</c:v>
                </c:pt>
                <c:pt idx="148">
                  <c:v>8.2659764442989642E-2</c:v>
                </c:pt>
                <c:pt idx="149">
                  <c:v>8.3587577048320219E-2</c:v>
                </c:pt>
                <c:pt idx="150">
                  <c:v>8.4348204248977127E-2</c:v>
                </c:pt>
                <c:pt idx="151">
                  <c:v>8.5248718550370042E-2</c:v>
                </c:pt>
                <c:pt idx="152">
                  <c:v>8.594049889258068E-2</c:v>
                </c:pt>
                <c:pt idx="153">
                  <c:v>8.6789642553956686E-2</c:v>
                </c:pt>
                <c:pt idx="154">
                  <c:v>8.7869440974307336E-2</c:v>
                </c:pt>
                <c:pt idx="155">
                  <c:v>8.8847051800780133E-2</c:v>
                </c:pt>
                <c:pt idx="156">
                  <c:v>8.969274069405847E-2</c:v>
                </c:pt>
                <c:pt idx="157">
                  <c:v>9.0431551930989562E-2</c:v>
                </c:pt>
                <c:pt idx="158">
                  <c:v>8.849217747935352E-2</c:v>
                </c:pt>
                <c:pt idx="159">
                  <c:v>8.9417483342400059E-2</c:v>
                </c:pt>
                <c:pt idx="160">
                  <c:v>9.0385870672369681E-2</c:v>
                </c:pt>
                <c:pt idx="161">
                  <c:v>9.1085461515738486E-2</c:v>
                </c:pt>
                <c:pt idx="162">
                  <c:v>9.2055700823444456E-2</c:v>
                </c:pt>
                <c:pt idx="163">
                  <c:v>9.2907479739243279E-2</c:v>
                </c:pt>
                <c:pt idx="164">
                  <c:v>9.4121421173834902E-2</c:v>
                </c:pt>
                <c:pt idx="165">
                  <c:v>9.5345318038654495E-2</c:v>
                </c:pt>
                <c:pt idx="166">
                  <c:v>9.6208588594091093E-2</c:v>
                </c:pt>
                <c:pt idx="167">
                  <c:v>9.7171451484292501E-2</c:v>
                </c:pt>
                <c:pt idx="168">
                  <c:v>9.5359435324638406E-2</c:v>
                </c:pt>
                <c:pt idx="169">
                  <c:v>9.6361613939529175E-2</c:v>
                </c:pt>
                <c:pt idx="170">
                  <c:v>9.7312322030545281E-2</c:v>
                </c:pt>
                <c:pt idx="171">
                  <c:v>9.8307794716585531E-2</c:v>
                </c:pt>
                <c:pt idx="172">
                  <c:v>9.9284257858613112E-2</c:v>
                </c:pt>
                <c:pt idx="173">
                  <c:v>0.10048452776206822</c:v>
                </c:pt>
                <c:pt idx="174">
                  <c:v>0.10158541761705203</c:v>
                </c:pt>
                <c:pt idx="175">
                  <c:v>0.10297310033087642</c:v>
                </c:pt>
                <c:pt idx="176">
                  <c:v>0.10426083832241111</c:v>
                </c:pt>
                <c:pt idx="177">
                  <c:v>0.10568436952669837</c:v>
                </c:pt>
                <c:pt idx="178">
                  <c:v>0.1041811578444225</c:v>
                </c:pt>
                <c:pt idx="179">
                  <c:v>0.10529589848506399</c:v>
                </c:pt>
                <c:pt idx="180">
                  <c:v>0.10676418086851622</c:v>
                </c:pt>
                <c:pt idx="181">
                  <c:v>0.10794425770143613</c:v>
                </c:pt>
                <c:pt idx="182">
                  <c:v>0.10932347499497704</c:v>
                </c:pt>
                <c:pt idx="183">
                  <c:v>0.1105559295260904</c:v>
                </c:pt>
                <c:pt idx="184">
                  <c:v>0.11183552760409743</c:v>
                </c:pt>
                <c:pt idx="185">
                  <c:v>0.11295767997247932</c:v>
                </c:pt>
                <c:pt idx="186">
                  <c:v>0.11390586463278121</c:v>
                </c:pt>
                <c:pt idx="187">
                  <c:v>0.11497164356862458</c:v>
                </c:pt>
                <c:pt idx="188">
                  <c:v>0.11321902073298998</c:v>
                </c:pt>
                <c:pt idx="189">
                  <c:v>0.11427991534862363</c:v>
                </c:pt>
                <c:pt idx="190">
                  <c:v>0.11534544329281414</c:v>
                </c:pt>
                <c:pt idx="191">
                  <c:v>0.11658489929189192</c:v>
                </c:pt>
                <c:pt idx="192">
                  <c:v>0.11771064581193519</c:v>
                </c:pt>
                <c:pt idx="193">
                  <c:v>0.1188559471431182</c:v>
                </c:pt>
                <c:pt idx="194">
                  <c:v>0.12002063356293466</c:v>
                </c:pt>
                <c:pt idx="195">
                  <c:v>0.12147508555584491</c:v>
                </c:pt>
                <c:pt idx="196">
                  <c:v>0.12288342068155432</c:v>
                </c:pt>
                <c:pt idx="197">
                  <c:v>0.12421411693160132</c:v>
                </c:pt>
                <c:pt idx="198">
                  <c:v>0.12223068587240905</c:v>
                </c:pt>
                <c:pt idx="199">
                  <c:v>0.12335940300130582</c:v>
                </c:pt>
                <c:pt idx="200">
                  <c:v>0.12490580336061978</c:v>
                </c:pt>
                <c:pt idx="201">
                  <c:v>0.12614283253617198</c:v>
                </c:pt>
                <c:pt idx="202">
                  <c:v>0.12718212832256581</c:v>
                </c:pt>
                <c:pt idx="203">
                  <c:v>0.12826881581381394</c:v>
                </c:pt>
                <c:pt idx="204">
                  <c:v>0.12940789128040583</c:v>
                </c:pt>
                <c:pt idx="205">
                  <c:v>0.13070114394336277</c:v>
                </c:pt>
                <c:pt idx="206">
                  <c:v>0.13195902956526487</c:v>
                </c:pt>
                <c:pt idx="207">
                  <c:v>0.13315918518113184</c:v>
                </c:pt>
                <c:pt idx="208">
                  <c:v>0.1310880086015393</c:v>
                </c:pt>
                <c:pt idx="209">
                  <c:v>0.13247520909611596</c:v>
                </c:pt>
                <c:pt idx="210">
                  <c:v>0.13363741332451706</c:v>
                </c:pt>
                <c:pt idx="211">
                  <c:v>0.13467882532124681</c:v>
                </c:pt>
                <c:pt idx="212">
                  <c:v>0.13582728706316119</c:v>
                </c:pt>
                <c:pt idx="213">
                  <c:v>0.13679213504053975</c:v>
                </c:pt>
                <c:pt idx="214">
                  <c:v>0.13776331776626075</c:v>
                </c:pt>
                <c:pt idx="215">
                  <c:v>0.13880399619409284</c:v>
                </c:pt>
                <c:pt idx="216">
                  <c:v>0.13973189051271009</c:v>
                </c:pt>
                <c:pt idx="217">
                  <c:v>0.14055045093334156</c:v>
                </c:pt>
                <c:pt idx="218">
                  <c:v>0.13844193645013742</c:v>
                </c:pt>
                <c:pt idx="219">
                  <c:v>0.13935795961192637</c:v>
                </c:pt>
                <c:pt idx="220">
                  <c:v>0.14027967115192255</c:v>
                </c:pt>
                <c:pt idx="221">
                  <c:v>0.14117192833320813</c:v>
                </c:pt>
                <c:pt idx="222">
                  <c:v>0.14222740314438037</c:v>
                </c:pt>
                <c:pt idx="223">
                  <c:v>0.14330844729941397</c:v>
                </c:pt>
                <c:pt idx="224">
                  <c:v>0.14433050699379646</c:v>
                </c:pt>
                <c:pt idx="225">
                  <c:v>0.14542848978350606</c:v>
                </c:pt>
                <c:pt idx="226">
                  <c:v>0.14688577987894194</c:v>
                </c:pt>
                <c:pt idx="227">
                  <c:v>0.1484771995080835</c:v>
                </c:pt>
                <c:pt idx="228">
                  <c:v>0.14684663488287525</c:v>
                </c:pt>
                <c:pt idx="229">
                  <c:v>0.14779412350505147</c:v>
                </c:pt>
                <c:pt idx="230">
                  <c:v>0.14950556704383042</c:v>
                </c:pt>
                <c:pt idx="231">
                  <c:v>0.15099710156125198</c:v>
                </c:pt>
                <c:pt idx="232">
                  <c:v>0.15226214624880621</c:v>
                </c:pt>
                <c:pt idx="233">
                  <c:v>0.15339811488993479</c:v>
                </c:pt>
                <c:pt idx="234">
                  <c:v>0.15475385754442739</c:v>
                </c:pt>
                <c:pt idx="235">
                  <c:v>0.1561192064275681</c:v>
                </c:pt>
                <c:pt idx="236">
                  <c:v>0.15721404769513089</c:v>
                </c:pt>
                <c:pt idx="237">
                  <c:v>0.15829754564740994</c:v>
                </c:pt>
                <c:pt idx="238">
                  <c:v>0.15641354253205519</c:v>
                </c:pt>
                <c:pt idx="239">
                  <c:v>0.15782935442334145</c:v>
                </c:pt>
                <c:pt idx="240">
                  <c:v>0.15916412673629521</c:v>
                </c:pt>
                <c:pt idx="241">
                  <c:v>0.16045614479527598</c:v>
                </c:pt>
                <c:pt idx="242">
                  <c:v>0.16169843389303096</c:v>
                </c:pt>
                <c:pt idx="243">
                  <c:v>0.16282452074011314</c:v>
                </c:pt>
                <c:pt idx="244">
                  <c:v>0.16443983694697803</c:v>
                </c:pt>
                <c:pt idx="245">
                  <c:v>0.16605001511025755</c:v>
                </c:pt>
                <c:pt idx="246">
                  <c:v>0.16745119663165961</c:v>
                </c:pt>
                <c:pt idx="247">
                  <c:v>0.16898181174397184</c:v>
                </c:pt>
                <c:pt idx="248">
                  <c:v>0.1671937379853537</c:v>
                </c:pt>
                <c:pt idx="249">
                  <c:v>0.16892691188357536</c:v>
                </c:pt>
                <c:pt idx="250">
                  <c:v>0.1710487043089392</c:v>
                </c:pt>
                <c:pt idx="251">
                  <c:v>0.17230685204661267</c:v>
                </c:pt>
                <c:pt idx="252">
                  <c:v>0.17416417136975992</c:v>
                </c:pt>
                <c:pt idx="253">
                  <c:v>0.17572096075343291</c:v>
                </c:pt>
                <c:pt idx="254">
                  <c:v>0.17733411464282722</c:v>
                </c:pt>
                <c:pt idx="255">
                  <c:v>0.17892124314769092</c:v>
                </c:pt>
                <c:pt idx="256">
                  <c:v>0.18056426385119714</c:v>
                </c:pt>
                <c:pt idx="257">
                  <c:v>0.18243555224670632</c:v>
                </c:pt>
                <c:pt idx="258">
                  <c:v>0.18073231113765809</c:v>
                </c:pt>
                <c:pt idx="259">
                  <c:v>0.18265821817575614</c:v>
                </c:pt>
                <c:pt idx="260">
                  <c:v>0.18457595569934915</c:v>
                </c:pt>
                <c:pt idx="261">
                  <c:v>0.18657642100684435</c:v>
                </c:pt>
                <c:pt idx="262">
                  <c:v>0.18878023423572668</c:v>
                </c:pt>
                <c:pt idx="263">
                  <c:v>0.19114761756197654</c:v>
                </c:pt>
                <c:pt idx="264">
                  <c:v>0.1932563446209235</c:v>
                </c:pt>
                <c:pt idx="265">
                  <c:v>0.19521829878786842</c:v>
                </c:pt>
                <c:pt idx="266">
                  <c:v>0.1976175456022396</c:v>
                </c:pt>
                <c:pt idx="267">
                  <c:v>0.19987061385122087</c:v>
                </c:pt>
                <c:pt idx="268">
                  <c:v>0.19799981082345325</c:v>
                </c:pt>
                <c:pt idx="269">
                  <c:v>0.19972784223942897</c:v>
                </c:pt>
                <c:pt idx="270">
                  <c:v>0.20184330697401015</c:v>
                </c:pt>
                <c:pt idx="271">
                  <c:v>0.20409282306666288</c:v>
                </c:pt>
                <c:pt idx="272">
                  <c:v>0.20612940413590694</c:v>
                </c:pt>
                <c:pt idx="273">
                  <c:v>0.20834350047126313</c:v>
                </c:pt>
                <c:pt idx="274">
                  <c:v>0.21045430203683191</c:v>
                </c:pt>
                <c:pt idx="275">
                  <c:v>0.21211380297056259</c:v>
                </c:pt>
                <c:pt idx="276">
                  <c:v>0.21403532998687136</c:v>
                </c:pt>
                <c:pt idx="277">
                  <c:v>0.21540414495323937</c:v>
                </c:pt>
                <c:pt idx="278">
                  <c:v>0.21251306628297201</c:v>
                </c:pt>
                <c:pt idx="279">
                  <c:v>0.21391383836737005</c:v>
                </c:pt>
                <c:pt idx="280">
                  <c:v>0.21479325079354841</c:v>
                </c:pt>
                <c:pt idx="281">
                  <c:v>0.21591618648631117</c:v>
                </c:pt>
                <c:pt idx="282">
                  <c:v>0.21691479601776392</c:v>
                </c:pt>
                <c:pt idx="283">
                  <c:v>0.21857082621410306</c:v>
                </c:pt>
                <c:pt idx="284">
                  <c:v>0.22001940564389469</c:v>
                </c:pt>
                <c:pt idx="285">
                  <c:v>0.22140484442479375</c:v>
                </c:pt>
                <c:pt idx="286">
                  <c:v>0.22313384138196807</c:v>
                </c:pt>
                <c:pt idx="287">
                  <c:v>0.2246797022874937</c:v>
                </c:pt>
                <c:pt idx="288">
                  <c:v>0.2229817770925642</c:v>
                </c:pt>
                <c:pt idx="289">
                  <c:v>0.22513178295963318</c:v>
                </c:pt>
                <c:pt idx="290">
                  <c:v>0.22711271347831702</c:v>
                </c:pt>
                <c:pt idx="291">
                  <c:v>0.22910567181302385</c:v>
                </c:pt>
                <c:pt idx="292">
                  <c:v>0.23145031603680025</c:v>
                </c:pt>
                <c:pt idx="293">
                  <c:v>0.23388489608853841</c:v>
                </c:pt>
                <c:pt idx="294">
                  <c:v>0.23560115436028936</c:v>
                </c:pt>
                <c:pt idx="295">
                  <c:v>0.23800112693819034</c:v>
                </c:pt>
                <c:pt idx="296">
                  <c:v>0.23959995123848249</c:v>
                </c:pt>
                <c:pt idx="297">
                  <c:v>0.2415933588099721</c:v>
                </c:pt>
                <c:pt idx="298">
                  <c:v>0.23955966519022251</c:v>
                </c:pt>
                <c:pt idx="299">
                  <c:v>0.24188853028726914</c:v>
                </c:pt>
                <c:pt idx="300">
                  <c:v>0.24383591853438369</c:v>
                </c:pt>
                <c:pt idx="301">
                  <c:v>0.24563724980289667</c:v>
                </c:pt>
                <c:pt idx="302">
                  <c:v>0.24797134420863332</c:v>
                </c:pt>
                <c:pt idx="303">
                  <c:v>0.25100039869599672</c:v>
                </c:pt>
                <c:pt idx="304">
                  <c:v>0.25305884673498663</c:v>
                </c:pt>
                <c:pt idx="305">
                  <c:v>0.25541644693351528</c:v>
                </c:pt>
                <c:pt idx="306">
                  <c:v>0.25787452116901993</c:v>
                </c:pt>
                <c:pt idx="307">
                  <c:v>0.26053531938318447</c:v>
                </c:pt>
                <c:pt idx="308">
                  <c:v>0.25898275834679341</c:v>
                </c:pt>
                <c:pt idx="309">
                  <c:v>0.26090660225657281</c:v>
                </c:pt>
                <c:pt idx="310">
                  <c:v>0.26364479782801403</c:v>
                </c:pt>
                <c:pt idx="311">
                  <c:v>0.26576324023001807</c:v>
                </c:pt>
                <c:pt idx="312">
                  <c:v>0.26875090706717164</c:v>
                </c:pt>
                <c:pt idx="313">
                  <c:v>0.27135251246087239</c:v>
                </c:pt>
                <c:pt idx="314">
                  <c:v>0.27386499972670808</c:v>
                </c:pt>
                <c:pt idx="315">
                  <c:v>0.27685212823670885</c:v>
                </c:pt>
                <c:pt idx="316">
                  <c:v>0.27885221843353314</c:v>
                </c:pt>
                <c:pt idx="317">
                  <c:v>0.28192732342303062</c:v>
                </c:pt>
                <c:pt idx="318">
                  <c:v>0.28019037846904765</c:v>
                </c:pt>
                <c:pt idx="319">
                  <c:v>0.28228539230697008</c:v>
                </c:pt>
                <c:pt idx="320">
                  <c:v>0.28429608909482684</c:v>
                </c:pt>
                <c:pt idx="321">
                  <c:v>0.28666494313928342</c:v>
                </c:pt>
                <c:pt idx="322">
                  <c:v>0.2886551591448196</c:v>
                </c:pt>
                <c:pt idx="323">
                  <c:v>0.2899031437852021</c:v>
                </c:pt>
                <c:pt idx="324">
                  <c:v>0.29189920071328801</c:v>
                </c:pt>
                <c:pt idx="325">
                  <c:v>0.29373115837935676</c:v>
                </c:pt>
                <c:pt idx="326">
                  <c:v>0.2961944680225877</c:v>
                </c:pt>
                <c:pt idx="327">
                  <c:v>0.29786125856170775</c:v>
                </c:pt>
                <c:pt idx="328">
                  <c:v>0.29594833308199253</c:v>
                </c:pt>
                <c:pt idx="329">
                  <c:v>0.29875403812914081</c:v>
                </c:pt>
                <c:pt idx="330">
                  <c:v>0.30172585075504071</c:v>
                </c:pt>
                <c:pt idx="331">
                  <c:v>0.30467948996334332</c:v>
                </c:pt>
                <c:pt idx="332">
                  <c:v>0.30760477499808181</c:v>
                </c:pt>
                <c:pt idx="333">
                  <c:v>0.31079394596217108</c:v>
                </c:pt>
                <c:pt idx="334">
                  <c:v>0.31359693742057299</c:v>
                </c:pt>
                <c:pt idx="335">
                  <c:v>0.31636204110294225</c:v>
                </c:pt>
                <c:pt idx="336">
                  <c:v>0.31924816693920294</c:v>
                </c:pt>
                <c:pt idx="337">
                  <c:v>0.32173607445164909</c:v>
                </c:pt>
                <c:pt idx="338">
                  <c:v>0.32019603286362758</c:v>
                </c:pt>
                <c:pt idx="339">
                  <c:v>0.32454513266734381</c:v>
                </c:pt>
                <c:pt idx="340">
                  <c:v>0.32918546949923322</c:v>
                </c:pt>
                <c:pt idx="341">
                  <c:v>0.33355707822293873</c:v>
                </c:pt>
                <c:pt idx="342">
                  <c:v>0.33847452270803668</c:v>
                </c:pt>
                <c:pt idx="343">
                  <c:v>0.34388979186992363</c:v>
                </c:pt>
                <c:pt idx="344">
                  <c:v>0.3483582017795549</c:v>
                </c:pt>
                <c:pt idx="345">
                  <c:v>0.35349782961541304</c:v>
                </c:pt>
                <c:pt idx="346">
                  <c:v>0.35807703410283492</c:v>
                </c:pt>
                <c:pt idx="347">
                  <c:v>0.3632298585385354</c:v>
                </c:pt>
                <c:pt idx="348">
                  <c:v>0.36243913175292236</c:v>
                </c:pt>
                <c:pt idx="349">
                  <c:v>0.36732430753820322</c:v>
                </c:pt>
                <c:pt idx="350">
                  <c:v>0.37213875458146251</c:v>
                </c:pt>
                <c:pt idx="351">
                  <c:v>0.37729399515186257</c:v>
                </c:pt>
                <c:pt idx="352">
                  <c:v>0.38175057505418897</c:v>
                </c:pt>
                <c:pt idx="353">
                  <c:v>0.38618614571973164</c:v>
                </c:pt>
                <c:pt idx="354">
                  <c:v>0.39002633377715501</c:v>
                </c:pt>
                <c:pt idx="355">
                  <c:v>0.39241609872288202</c:v>
                </c:pt>
                <c:pt idx="356">
                  <c:v>0.39607711918169392</c:v>
                </c:pt>
                <c:pt idx="357">
                  <c:v>0.39835483279180833</c:v>
                </c:pt>
                <c:pt idx="358">
                  <c:v>0.39454487396802967</c:v>
                </c:pt>
                <c:pt idx="359">
                  <c:v>0.39714877762707362</c:v>
                </c:pt>
                <c:pt idx="360">
                  <c:v>0.39936407138251712</c:v>
                </c:pt>
                <c:pt idx="361">
                  <c:v>0.40186402060443843</c:v>
                </c:pt>
                <c:pt idx="362">
                  <c:v>0.4048652128453194</c:v>
                </c:pt>
                <c:pt idx="363">
                  <c:v>0.40676372963319563</c:v>
                </c:pt>
                <c:pt idx="364">
                  <c:v>0.41065606536325006</c:v>
                </c:pt>
                <c:pt idx="365">
                  <c:v>0.41337845167338777</c:v>
                </c:pt>
                <c:pt idx="366">
                  <c:v>0.41636956143204085</c:v>
                </c:pt>
                <c:pt idx="367">
                  <c:v>0.42034014211368464</c:v>
                </c:pt>
                <c:pt idx="368">
                  <c:v>0.4171410359973271</c:v>
                </c:pt>
                <c:pt idx="369">
                  <c:v>0.42063926458904821</c:v>
                </c:pt>
                <c:pt idx="370">
                  <c:v>0.42469421862170864</c:v>
                </c:pt>
                <c:pt idx="371">
                  <c:v>0.42853467336484868</c:v>
                </c:pt>
                <c:pt idx="372">
                  <c:v>0.43207210039147648</c:v>
                </c:pt>
                <c:pt idx="373">
                  <c:v>0.43509704109911423</c:v>
                </c:pt>
                <c:pt idx="374">
                  <c:v>0.43859888715196271</c:v>
                </c:pt>
                <c:pt idx="375">
                  <c:v>0.44185190521841311</c:v>
                </c:pt>
                <c:pt idx="376">
                  <c:v>0.44485369042548001</c:v>
                </c:pt>
                <c:pt idx="377">
                  <c:v>0.44675662479331113</c:v>
                </c:pt>
                <c:pt idx="378">
                  <c:v>0.44418574683775602</c:v>
                </c:pt>
                <c:pt idx="379">
                  <c:v>0.44710109166605483</c:v>
                </c:pt>
                <c:pt idx="380">
                  <c:v>0.44979685484664472</c:v>
                </c:pt>
                <c:pt idx="381">
                  <c:v>0.45304393275862614</c:v>
                </c:pt>
                <c:pt idx="382">
                  <c:v>0.45688487759696589</c:v>
                </c:pt>
                <c:pt idx="383">
                  <c:v>0.46100166288895394</c:v>
                </c:pt>
                <c:pt idx="384">
                  <c:v>0.46500615860996819</c:v>
                </c:pt>
                <c:pt idx="385">
                  <c:v>0.4673848119106101</c:v>
                </c:pt>
                <c:pt idx="386">
                  <c:v>0.47103799758932413</c:v>
                </c:pt>
                <c:pt idx="387">
                  <c:v>0.47373011971036844</c:v>
                </c:pt>
                <c:pt idx="388">
                  <c:v>0.47003806523977792</c:v>
                </c:pt>
                <c:pt idx="389">
                  <c:v>0.47247619590585405</c:v>
                </c:pt>
                <c:pt idx="390">
                  <c:v>0.47465010429703686</c:v>
                </c:pt>
                <c:pt idx="391">
                  <c:v>0.47693333006852573</c:v>
                </c:pt>
                <c:pt idx="392">
                  <c:v>0.47957255653921016</c:v>
                </c:pt>
                <c:pt idx="393">
                  <c:v>0.4835063234449235</c:v>
                </c:pt>
                <c:pt idx="394">
                  <c:v>0.4878977400744795</c:v>
                </c:pt>
                <c:pt idx="395">
                  <c:v>0.49288363515748707</c:v>
                </c:pt>
                <c:pt idx="396">
                  <c:v>0.49820539753999921</c:v>
                </c:pt>
                <c:pt idx="397">
                  <c:v>0.50461751876317718</c:v>
                </c:pt>
                <c:pt idx="398">
                  <c:v>0.50459422002321708</c:v>
                </c:pt>
                <c:pt idx="399">
                  <c:v>0.51167861149774851</c:v>
                </c:pt>
                <c:pt idx="400">
                  <c:v>0.5192273910060029</c:v>
                </c:pt>
                <c:pt idx="401">
                  <c:v>0.52617039799845511</c:v>
                </c:pt>
                <c:pt idx="402">
                  <c:v>0.53385563155184901</c:v>
                </c:pt>
                <c:pt idx="403">
                  <c:v>0.54117035074324382</c:v>
                </c:pt>
                <c:pt idx="404">
                  <c:v>0.54855419274980965</c:v>
                </c:pt>
                <c:pt idx="405">
                  <c:v>0.55403731036309667</c:v>
                </c:pt>
                <c:pt idx="406">
                  <c:v>0.5607044465376777</c:v>
                </c:pt>
                <c:pt idx="407">
                  <c:v>0.56720069282154484</c:v>
                </c:pt>
                <c:pt idx="408">
                  <c:v>0.56496573539997519</c:v>
                </c:pt>
                <c:pt idx="409">
                  <c:v>0.57032925400784296</c:v>
                </c:pt>
                <c:pt idx="410">
                  <c:v>0.57427474150222013</c:v>
                </c:pt>
                <c:pt idx="411">
                  <c:v>0.5808167260584054</c:v>
                </c:pt>
                <c:pt idx="412">
                  <c:v>0.58661842559961608</c:v>
                </c:pt>
                <c:pt idx="413">
                  <c:v>0.59027425395026656</c:v>
                </c:pt>
                <c:pt idx="414">
                  <c:v>0.59612404140577557</c:v>
                </c:pt>
                <c:pt idx="415">
                  <c:v>0.60008523363517863</c:v>
                </c:pt>
                <c:pt idx="416">
                  <c:v>0.60574747113918481</c:v>
                </c:pt>
                <c:pt idx="417">
                  <c:v>0.60875336100989552</c:v>
                </c:pt>
                <c:pt idx="418">
                  <c:v>0.60467219134540029</c:v>
                </c:pt>
                <c:pt idx="419">
                  <c:v>0.60642853176324418</c:v>
                </c:pt>
                <c:pt idx="420">
                  <c:v>0.60970049913069746</c:v>
                </c:pt>
                <c:pt idx="421">
                  <c:v>0.61241972044858584</c:v>
                </c:pt>
                <c:pt idx="422">
                  <c:v>0.61538867236917549</c:v>
                </c:pt>
                <c:pt idx="423">
                  <c:v>0.61863917722386996</c:v>
                </c:pt>
                <c:pt idx="424">
                  <c:v>0.62209065001081121</c:v>
                </c:pt>
                <c:pt idx="425">
                  <c:v>0.62754949184456632</c:v>
                </c:pt>
                <c:pt idx="426">
                  <c:v>0.63129616752906381</c:v>
                </c:pt>
                <c:pt idx="427">
                  <c:v>0.63686971500521194</c:v>
                </c:pt>
                <c:pt idx="428">
                  <c:v>0.63567281192486302</c:v>
                </c:pt>
                <c:pt idx="429">
                  <c:v>0.64029089786307536</c:v>
                </c:pt>
                <c:pt idx="430">
                  <c:v>0.64680247873385632</c:v>
                </c:pt>
                <c:pt idx="431">
                  <c:v>0.65308453923599152</c:v>
                </c:pt>
                <c:pt idx="432">
                  <c:v>0.66146197918365268</c:v>
                </c:pt>
                <c:pt idx="433">
                  <c:v>0.66930415735134441</c:v>
                </c:pt>
                <c:pt idx="434">
                  <c:v>0.67559114307431134</c:v>
                </c:pt>
                <c:pt idx="435">
                  <c:v>0.68453665873274594</c:v>
                </c:pt>
                <c:pt idx="436">
                  <c:v>0.69478462808948316</c:v>
                </c:pt>
                <c:pt idx="437">
                  <c:v>0.70250287533806621</c:v>
                </c:pt>
                <c:pt idx="438">
                  <c:v>0.7027860295821452</c:v>
                </c:pt>
                <c:pt idx="439">
                  <c:v>0.71091474692181322</c:v>
                </c:pt>
                <c:pt idx="440">
                  <c:v>0.7203215880035595</c:v>
                </c:pt>
                <c:pt idx="441">
                  <c:v>0.7298745643309017</c:v>
                </c:pt>
                <c:pt idx="442">
                  <c:v>0.73690136104639925</c:v>
                </c:pt>
                <c:pt idx="443">
                  <c:v>0.74670580666516295</c:v>
                </c:pt>
                <c:pt idx="444">
                  <c:v>0.75617710211435718</c:v>
                </c:pt>
                <c:pt idx="445">
                  <c:v>0.7684953086152152</c:v>
                </c:pt>
                <c:pt idx="446">
                  <c:v>0.78524307136630456</c:v>
                </c:pt>
                <c:pt idx="447">
                  <c:v>0.80153727031645072</c:v>
                </c:pt>
                <c:pt idx="448">
                  <c:v>0.81236032307765826</c:v>
                </c:pt>
                <c:pt idx="449">
                  <c:v>0.83216491654307978</c:v>
                </c:pt>
                <c:pt idx="450">
                  <c:v>0.8553093594018768</c:v>
                </c:pt>
                <c:pt idx="451">
                  <c:v>0.87707947237100403</c:v>
                </c:pt>
                <c:pt idx="452">
                  <c:v>0.89495483650181429</c:v>
                </c:pt>
                <c:pt idx="453">
                  <c:v>0.91202045109703933</c:v>
                </c:pt>
                <c:pt idx="454">
                  <c:v>0.92651978776005306</c:v>
                </c:pt>
                <c:pt idx="455">
                  <c:v>0.93884528350308194</c:v>
                </c:pt>
                <c:pt idx="456">
                  <c:v>0.94351000188200973</c:v>
                </c:pt>
                <c:pt idx="457">
                  <c:v>0.94799403887737876</c:v>
                </c:pt>
                <c:pt idx="458">
                  <c:v>0.93997127503662681</c:v>
                </c:pt>
                <c:pt idx="459">
                  <c:v>0.93754225489242426</c:v>
                </c:pt>
                <c:pt idx="460">
                  <c:v>0.93466168207011746</c:v>
                </c:pt>
                <c:pt idx="461">
                  <c:v>0.93254385480912072</c:v>
                </c:pt>
                <c:pt idx="462">
                  <c:v>0.93701940327853794</c:v>
                </c:pt>
                <c:pt idx="463">
                  <c:v>0.94290041691538784</c:v>
                </c:pt>
                <c:pt idx="464">
                  <c:v>0.94827642003138113</c:v>
                </c:pt>
                <c:pt idx="465">
                  <c:v>0.95327616815436689</c:v>
                </c:pt>
                <c:pt idx="466">
                  <c:v>0.9563947502515795</c:v>
                </c:pt>
                <c:pt idx="467">
                  <c:v>0.95193998401378921</c:v>
                </c:pt>
                <c:pt idx="468">
                  <c:v>0.93476741498538773</c:v>
                </c:pt>
                <c:pt idx="469">
                  <c:v>0.92755330384622026</c:v>
                </c:pt>
                <c:pt idx="470">
                  <c:v>0.92126023674994417</c:v>
                </c:pt>
                <c:pt idx="471">
                  <c:v>0.91488122540742889</c:v>
                </c:pt>
                <c:pt idx="472">
                  <c:v>0.90114057503203948</c:v>
                </c:pt>
                <c:pt idx="473">
                  <c:v>0.89532187778618744</c:v>
                </c:pt>
                <c:pt idx="474">
                  <c:v>0.89293917256594091</c:v>
                </c:pt>
                <c:pt idx="475">
                  <c:v>0.88801898803704726</c:v>
                </c:pt>
                <c:pt idx="476">
                  <c:v>0.88740769439704137</c:v>
                </c:pt>
                <c:pt idx="477">
                  <c:v>0.88620137826464584</c:v>
                </c:pt>
                <c:pt idx="478">
                  <c:v>0.88291101148247153</c:v>
                </c:pt>
                <c:pt idx="479">
                  <c:v>0.89073518209749203</c:v>
                </c:pt>
                <c:pt idx="480">
                  <c:v>0.8905707850646275</c:v>
                </c:pt>
                <c:pt idx="481">
                  <c:v>0.89307011530314839</c:v>
                </c:pt>
                <c:pt idx="482">
                  <c:v>0.8947017948832402</c:v>
                </c:pt>
                <c:pt idx="483">
                  <c:v>0.89594023122798039</c:v>
                </c:pt>
                <c:pt idx="484">
                  <c:v>0.89452569893430212</c:v>
                </c:pt>
                <c:pt idx="485">
                  <c:v>0.89005046186513281</c:v>
                </c:pt>
                <c:pt idx="486">
                  <c:v>0.88715758358916974</c:v>
                </c:pt>
                <c:pt idx="487">
                  <c:v>0.88292450100759123</c:v>
                </c:pt>
                <c:pt idx="488">
                  <c:v>0.86957389625301418</c:v>
                </c:pt>
                <c:pt idx="489">
                  <c:v>0.8655303633751541</c:v>
                </c:pt>
                <c:pt idx="490">
                  <c:v>0.86145989464544659</c:v>
                </c:pt>
                <c:pt idx="491">
                  <c:v>0.8559381283667914</c:v>
                </c:pt>
                <c:pt idx="492">
                  <c:v>0.85190671218358938</c:v>
                </c:pt>
                <c:pt idx="493">
                  <c:v>0.84755534104635233</c:v>
                </c:pt>
                <c:pt idx="494">
                  <c:v>0.83911462144055626</c:v>
                </c:pt>
                <c:pt idx="495">
                  <c:v>0.82984373646120158</c:v>
                </c:pt>
                <c:pt idx="496">
                  <c:v>0.81977688108502123</c:v>
                </c:pt>
                <c:pt idx="497">
                  <c:v>0.81477402793765819</c:v>
                </c:pt>
                <c:pt idx="498">
                  <c:v>0.8001994743424784</c:v>
                </c:pt>
                <c:pt idx="499">
                  <c:v>0.79438469248045784</c:v>
                </c:pt>
                <c:pt idx="500">
                  <c:v>0.78980027957681498</c:v>
                </c:pt>
                <c:pt idx="501">
                  <c:v>0.78508138862851828</c:v>
                </c:pt>
                <c:pt idx="502">
                  <c:v>0.78548082528178698</c:v>
                </c:pt>
                <c:pt idx="503">
                  <c:v>0.7842767093569919</c:v>
                </c:pt>
                <c:pt idx="504">
                  <c:v>0.78795172936084679</c:v>
                </c:pt>
                <c:pt idx="505">
                  <c:v>0.79049472203682669</c:v>
                </c:pt>
                <c:pt idx="506">
                  <c:v>0.7907726401731936</c:v>
                </c:pt>
                <c:pt idx="507">
                  <c:v>0.79640400213774709</c:v>
                </c:pt>
                <c:pt idx="508">
                  <c:v>0.79080389914346094</c:v>
                </c:pt>
                <c:pt idx="509">
                  <c:v>0.79428947001368799</c:v>
                </c:pt>
                <c:pt idx="510">
                  <c:v>0.79709278307863385</c:v>
                </c:pt>
                <c:pt idx="511">
                  <c:v>0.79663661244784478</c:v>
                </c:pt>
                <c:pt idx="512">
                  <c:v>0.8028714440678606</c:v>
                </c:pt>
                <c:pt idx="513">
                  <c:v>0.80413177513611267</c:v>
                </c:pt>
                <c:pt idx="514">
                  <c:v>0.80375237737524063</c:v>
                </c:pt>
                <c:pt idx="515">
                  <c:v>0.80709770128380087</c:v>
                </c:pt>
                <c:pt idx="516">
                  <c:v>0.80685865326634709</c:v>
                </c:pt>
                <c:pt idx="517">
                  <c:v>0.80989919112158926</c:v>
                </c:pt>
                <c:pt idx="518">
                  <c:v>0.8001720092209631</c:v>
                </c:pt>
                <c:pt idx="519">
                  <c:v>0.79943641429340317</c:v>
                </c:pt>
                <c:pt idx="520">
                  <c:v>0.80156425885995075</c:v>
                </c:pt>
                <c:pt idx="521">
                  <c:v>0.79890821726466088</c:v>
                </c:pt>
                <c:pt idx="522">
                  <c:v>0.79918162095682954</c:v>
                </c:pt>
                <c:pt idx="523">
                  <c:v>0.798996895822636</c:v>
                </c:pt>
                <c:pt idx="524">
                  <c:v>0.80003540337933265</c:v>
                </c:pt>
                <c:pt idx="525">
                  <c:v>0.80059720949087088</c:v>
                </c:pt>
                <c:pt idx="526">
                  <c:v>0.79968858133063259</c:v>
                </c:pt>
                <c:pt idx="527">
                  <c:v>0.80179842384184608</c:v>
                </c:pt>
                <c:pt idx="528">
                  <c:v>0.79456276680657789</c:v>
                </c:pt>
                <c:pt idx="529">
                  <c:v>0.79436509442736791</c:v>
                </c:pt>
                <c:pt idx="530">
                  <c:v>0.79566772811427922</c:v>
                </c:pt>
                <c:pt idx="531">
                  <c:v>0.79445279055943385</c:v>
                </c:pt>
                <c:pt idx="532">
                  <c:v>0.79413502675867187</c:v>
                </c:pt>
                <c:pt idx="533">
                  <c:v>0.79532611426051913</c:v>
                </c:pt>
                <c:pt idx="534">
                  <c:v>0.79452638579115054</c:v>
                </c:pt>
                <c:pt idx="535">
                  <c:v>0.79798140318906197</c:v>
                </c:pt>
                <c:pt idx="536">
                  <c:v>0.80019759222423703</c:v>
                </c:pt>
                <c:pt idx="537">
                  <c:v>0.80063873627602256</c:v>
                </c:pt>
                <c:pt idx="538">
                  <c:v>0.79529848390247082</c:v>
                </c:pt>
                <c:pt idx="539">
                  <c:v>0.80180286947024315</c:v>
                </c:pt>
                <c:pt idx="540">
                  <c:v>0.80576377885831785</c:v>
                </c:pt>
                <c:pt idx="541">
                  <c:v>0.80841335884899324</c:v>
                </c:pt>
                <c:pt idx="542">
                  <c:v>0.80834982530307076</c:v>
                </c:pt>
                <c:pt idx="543">
                  <c:v>0.8097236756186762</c:v>
                </c:pt>
                <c:pt idx="544">
                  <c:v>0.81216281379996647</c:v>
                </c:pt>
                <c:pt idx="545">
                  <c:v>0.80639455880217481</c:v>
                </c:pt>
                <c:pt idx="546">
                  <c:v>0.80627152247902911</c:v>
                </c:pt>
                <c:pt idx="547">
                  <c:v>0.80312630146151587</c:v>
                </c:pt>
                <c:pt idx="548">
                  <c:v>0.79282486777906069</c:v>
                </c:pt>
                <c:pt idx="549">
                  <c:v>0.79078367043588349</c:v>
                </c:pt>
                <c:pt idx="550">
                  <c:v>0.78650149649970824</c:v>
                </c:pt>
                <c:pt idx="551">
                  <c:v>0.78554248281259487</c:v>
                </c:pt>
                <c:pt idx="552">
                  <c:v>0.78622469433810349</c:v>
                </c:pt>
                <c:pt idx="553">
                  <c:v>0.78450220651500158</c:v>
                </c:pt>
                <c:pt idx="554">
                  <c:v>0.78398546338366526</c:v>
                </c:pt>
                <c:pt idx="555">
                  <c:v>0.78539749962162231</c:v>
                </c:pt>
                <c:pt idx="556">
                  <c:v>0.78762129026374716</c:v>
                </c:pt>
                <c:pt idx="557">
                  <c:v>0.79104012965319725</c:v>
                </c:pt>
                <c:pt idx="558">
                  <c:v>0.78848607097392076</c:v>
                </c:pt>
                <c:pt idx="559">
                  <c:v>0.79012346084950547</c:v>
                </c:pt>
                <c:pt idx="560">
                  <c:v>0.79754369462550356</c:v>
                </c:pt>
                <c:pt idx="561">
                  <c:v>0.79981430592979497</c:v>
                </c:pt>
                <c:pt idx="562">
                  <c:v>0.80136262158073146</c:v>
                </c:pt>
                <c:pt idx="563">
                  <c:v>0.80395228339958957</c:v>
                </c:pt>
                <c:pt idx="564">
                  <c:v>0.80656529223884055</c:v>
                </c:pt>
                <c:pt idx="565">
                  <c:v>0.80995831995517376</c:v>
                </c:pt>
                <c:pt idx="566">
                  <c:v>0.80633372203805154</c:v>
                </c:pt>
                <c:pt idx="567">
                  <c:v>0.80381301555970597</c:v>
                </c:pt>
                <c:pt idx="568">
                  <c:v>0.79684167100832959</c:v>
                </c:pt>
                <c:pt idx="569">
                  <c:v>0.79980017742559095</c:v>
                </c:pt>
                <c:pt idx="570">
                  <c:v>0.8017517816000207</c:v>
                </c:pt>
                <c:pt idx="571">
                  <c:v>0.80413211600135459</c:v>
                </c:pt>
                <c:pt idx="572">
                  <c:v>0.80757416932241144</c:v>
                </c:pt>
                <c:pt idx="573">
                  <c:v>0.8131067164653123</c:v>
                </c:pt>
                <c:pt idx="574">
                  <c:v>0.81869421397095776</c:v>
                </c:pt>
                <c:pt idx="575">
                  <c:v>0.82579569940690611</c:v>
                </c:pt>
                <c:pt idx="576">
                  <c:v>0.83676438840021805</c:v>
                </c:pt>
                <c:pt idx="577">
                  <c:v>0.84186958718842597</c:v>
                </c:pt>
                <c:pt idx="578">
                  <c:v>0.84414860086265087</c:v>
                </c:pt>
                <c:pt idx="579">
                  <c:v>0.85477250990561415</c:v>
                </c:pt>
                <c:pt idx="580">
                  <c:v>0.86664523879615762</c:v>
                </c:pt>
                <c:pt idx="581">
                  <c:v>0.87864217467718153</c:v>
                </c:pt>
                <c:pt idx="582">
                  <c:v>0.88516987383121026</c:v>
                </c:pt>
                <c:pt idx="583">
                  <c:v>0.89601778651736241</c:v>
                </c:pt>
                <c:pt idx="584">
                  <c:v>0.90475677326045079</c:v>
                </c:pt>
                <c:pt idx="585">
                  <c:v>0.91360038909960661</c:v>
                </c:pt>
                <c:pt idx="586">
                  <c:v>0.92003153041978125</c:v>
                </c:pt>
                <c:pt idx="587">
                  <c:v>0.92558770100698873</c:v>
                </c:pt>
                <c:pt idx="588">
                  <c:v>0.92133609917331083</c:v>
                </c:pt>
                <c:pt idx="589">
                  <c:v>0.92498460197845556</c:v>
                </c:pt>
                <c:pt idx="590">
                  <c:v>0.92988452251434583</c:v>
                </c:pt>
                <c:pt idx="591">
                  <c:v>0.93345179497217468</c:v>
                </c:pt>
                <c:pt idx="592">
                  <c:v>0.93898361212098991</c:v>
                </c:pt>
                <c:pt idx="593">
                  <c:v>0.94056468582665476</c:v>
                </c:pt>
                <c:pt idx="594">
                  <c:v>0.94791125461472858</c:v>
                </c:pt>
                <c:pt idx="595">
                  <c:v>0.95361375875649734</c:v>
                </c:pt>
                <c:pt idx="596">
                  <c:v>0.95760932703845558</c:v>
                </c:pt>
                <c:pt idx="597">
                  <c:v>0.96658372256850056</c:v>
                </c:pt>
                <c:pt idx="598">
                  <c:v>0.96428075977100924</c:v>
                </c:pt>
                <c:pt idx="599">
                  <c:v>0.96626426135083243</c:v>
                </c:pt>
                <c:pt idx="600">
                  <c:v>0.96885960107251723</c:v>
                </c:pt>
                <c:pt idx="601">
                  <c:v>0.96997659972881867</c:v>
                </c:pt>
                <c:pt idx="602">
                  <c:v>0.9758429558964431</c:v>
                </c:pt>
                <c:pt idx="603">
                  <c:v>0.97250555665776395</c:v>
                </c:pt>
                <c:pt idx="604">
                  <c:v>0.96949226099614072</c:v>
                </c:pt>
                <c:pt idx="605">
                  <c:v>0.96411818895715362</c:v>
                </c:pt>
                <c:pt idx="606">
                  <c:v>0.96300845789939959</c:v>
                </c:pt>
                <c:pt idx="607">
                  <c:v>0.96252442840790964</c:v>
                </c:pt>
                <c:pt idx="608">
                  <c:v>0.95513593409372199</c:v>
                </c:pt>
                <c:pt idx="609">
                  <c:v>0.94892109885787312</c:v>
                </c:pt>
                <c:pt idx="610">
                  <c:v>0.94671328825663803</c:v>
                </c:pt>
                <c:pt idx="611">
                  <c:v>0.94815344568730497</c:v>
                </c:pt>
                <c:pt idx="612">
                  <c:v>0.9527112170372467</c:v>
                </c:pt>
                <c:pt idx="613">
                  <c:v>0.95332065210519878</c:v>
                </c:pt>
                <c:pt idx="614">
                  <c:v>0.95036078212505293</c:v>
                </c:pt>
                <c:pt idx="615">
                  <c:v>0.94999734514741574</c:v>
                </c:pt>
                <c:pt idx="616">
                  <c:v>0.95211888434993064</c:v>
                </c:pt>
                <c:pt idx="617">
                  <c:v>0.95161297060968575</c:v>
                </c:pt>
                <c:pt idx="618">
                  <c:v>0.9431110707968352</c:v>
                </c:pt>
                <c:pt idx="619">
                  <c:v>0.93796177163521199</c:v>
                </c:pt>
                <c:pt idx="620">
                  <c:v>0.93347371003482371</c:v>
                </c:pt>
                <c:pt idx="621">
                  <c:v>0.93544201459431631</c:v>
                </c:pt>
                <c:pt idx="622">
                  <c:v>0.93510242971994129</c:v>
                </c:pt>
                <c:pt idx="623">
                  <c:v>0.93369464465740137</c:v>
                </c:pt>
                <c:pt idx="624">
                  <c:v>0.93466869006181075</c:v>
                </c:pt>
                <c:pt idx="625">
                  <c:v>0.93637512096108944</c:v>
                </c:pt>
                <c:pt idx="626">
                  <c:v>0.94135599860808417</c:v>
                </c:pt>
                <c:pt idx="627">
                  <c:v>0.94806945185292624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70112"/>
        <c:axId val="75772288"/>
      </c:scatterChart>
      <c:valAx>
        <c:axId val="75770112"/>
        <c:scaling>
          <c:orientation val="minMax"/>
          <c:max val="1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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5772288"/>
        <c:crosses val="autoZero"/>
        <c:crossBetween val="midCat"/>
        <c:majorUnit val="1"/>
        <c:minorUnit val="0.5"/>
      </c:valAx>
      <c:valAx>
        <c:axId val="7577228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5770112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rgbClr val="0070C0"/>
                </a:solidFill>
              </a:defRPr>
            </a:pPr>
            <a:r>
              <a:rPr lang="en-US" sz="900">
                <a:solidFill>
                  <a:srgbClr val="0070C0"/>
                </a:solidFill>
              </a:rPr>
              <a:t>Eq. (A34)</a:t>
            </a:r>
          </a:p>
        </c:rich>
      </c:tx>
      <c:layout>
        <c:manualLayout>
          <c:xMode val="edge"/>
          <c:yMode val="edge"/>
          <c:x val="0.27091468253968254"/>
          <c:y val="0.69547619047619047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(A34)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1.2284247280238568E-2</c:v>
                </c:pt>
                <c:pt idx="1">
                  <c:v>8.4803437710084268E-3</c:v>
                </c:pt>
                <c:pt idx="2">
                  <c:v>6.9866838306962059E-3</c:v>
                </c:pt>
                <c:pt idx="3">
                  <c:v>6.2718912918336041E-3</c:v>
                </c:pt>
                <c:pt idx="4">
                  <c:v>5.9096466265112155E-3</c:v>
                </c:pt>
                <c:pt idx="5">
                  <c:v>5.8619347904679915E-3</c:v>
                </c:pt>
                <c:pt idx="6">
                  <c:v>5.7060740738970701E-3</c:v>
                </c:pt>
                <c:pt idx="7">
                  <c:v>5.7145851282443729E-3</c:v>
                </c:pt>
                <c:pt idx="8">
                  <c:v>4.4372900099198444E-3</c:v>
                </c:pt>
                <c:pt idx="9">
                  <c:v>4.4210871450113664E-3</c:v>
                </c:pt>
                <c:pt idx="10">
                  <c:v>4.495228067475412E-3</c:v>
                </c:pt>
                <c:pt idx="11">
                  <c:v>4.5423869121971414E-3</c:v>
                </c:pt>
                <c:pt idx="12">
                  <c:v>4.6339391123781095E-3</c:v>
                </c:pt>
                <c:pt idx="13">
                  <c:v>4.6588694207459012E-3</c:v>
                </c:pt>
                <c:pt idx="14">
                  <c:v>4.729208817786705E-3</c:v>
                </c:pt>
                <c:pt idx="15">
                  <c:v>4.7835411749278106E-3</c:v>
                </c:pt>
                <c:pt idx="16">
                  <c:v>4.8192240703033087E-3</c:v>
                </c:pt>
                <c:pt idx="17">
                  <c:v>4.7814501486557626E-3</c:v>
                </c:pt>
                <c:pt idx="18">
                  <c:v>4.0918348281170878E-3</c:v>
                </c:pt>
                <c:pt idx="19">
                  <c:v>4.1458235178912489E-3</c:v>
                </c:pt>
                <c:pt idx="20">
                  <c:v>4.1657296127522387E-3</c:v>
                </c:pt>
                <c:pt idx="21">
                  <c:v>4.1476532800243009E-3</c:v>
                </c:pt>
                <c:pt idx="22">
                  <c:v>4.1120114513127437E-3</c:v>
                </c:pt>
                <c:pt idx="23">
                  <c:v>4.0867930531058244E-3</c:v>
                </c:pt>
                <c:pt idx="24">
                  <c:v>4.009216821486178E-3</c:v>
                </c:pt>
                <c:pt idx="25">
                  <c:v>3.8980408652753117E-3</c:v>
                </c:pt>
                <c:pt idx="26">
                  <c:v>3.7969636376922835E-3</c:v>
                </c:pt>
                <c:pt idx="27">
                  <c:v>3.6695670159981632E-3</c:v>
                </c:pt>
                <c:pt idx="28">
                  <c:v>3.0842267400560787E-3</c:v>
                </c:pt>
                <c:pt idx="29">
                  <c:v>2.9614066372550141E-3</c:v>
                </c:pt>
                <c:pt idx="30">
                  <c:v>2.8269571954663789E-3</c:v>
                </c:pt>
                <c:pt idx="31">
                  <c:v>2.7103508529459017E-3</c:v>
                </c:pt>
                <c:pt idx="32">
                  <c:v>2.5710231901628876E-3</c:v>
                </c:pt>
                <c:pt idx="33">
                  <c:v>2.4397695880740166E-3</c:v>
                </c:pt>
                <c:pt idx="34">
                  <c:v>2.3040385279124147E-3</c:v>
                </c:pt>
                <c:pt idx="35">
                  <c:v>2.1738240549202554E-3</c:v>
                </c:pt>
                <c:pt idx="36">
                  <c:v>2.054873120191085E-3</c:v>
                </c:pt>
                <c:pt idx="37">
                  <c:v>1.9269322420726635E-3</c:v>
                </c:pt>
                <c:pt idx="38">
                  <c:v>1.6259771173640315E-3</c:v>
                </c:pt>
                <c:pt idx="39">
                  <c:v>1.5298149002777473E-3</c:v>
                </c:pt>
                <c:pt idx="40">
                  <c:v>1.4417083506131148E-3</c:v>
                </c:pt>
                <c:pt idx="41">
                  <c:v>1.361324474262953E-3</c:v>
                </c:pt>
                <c:pt idx="42">
                  <c:v>1.2867861484815394E-3</c:v>
                </c:pt>
                <c:pt idx="43">
                  <c:v>1.2201664099845261E-3</c:v>
                </c:pt>
                <c:pt idx="44">
                  <c:v>1.1598217370642702E-3</c:v>
                </c:pt>
                <c:pt idx="45">
                  <c:v>1.1060499434850546E-3</c:v>
                </c:pt>
                <c:pt idx="46">
                  <c:v>1.0565522320405366E-3</c:v>
                </c:pt>
                <c:pt idx="47">
                  <c:v>1.0127228691834858E-3</c:v>
                </c:pt>
                <c:pt idx="48">
                  <c:v>8.9480247010568018E-4</c:v>
                </c:pt>
                <c:pt idx="49">
                  <c:v>8.6146449709865016E-4</c:v>
                </c:pt>
                <c:pt idx="50">
                  <c:v>8.3168180272098291E-4</c:v>
                </c:pt>
                <c:pt idx="51">
                  <c:v>8.0391001376274129E-4</c:v>
                </c:pt>
                <c:pt idx="52">
                  <c:v>7.7962817920471258E-4</c:v>
                </c:pt>
                <c:pt idx="53">
                  <c:v>7.5652824672459878E-4</c:v>
                </c:pt>
                <c:pt idx="54">
                  <c:v>7.3644240931738198E-4</c:v>
                </c:pt>
                <c:pt idx="55">
                  <c:v>7.1829587887292786E-4</c:v>
                </c:pt>
                <c:pt idx="56">
                  <c:v>7.0116786814916035E-4</c:v>
                </c:pt>
                <c:pt idx="57">
                  <c:v>6.8567448815043776E-4</c:v>
                </c:pt>
                <c:pt idx="58">
                  <c:v>6.2675667152231466E-4</c:v>
                </c:pt>
                <c:pt idx="59">
                  <c:v>6.1461350792446233E-4</c:v>
                </c:pt>
                <c:pt idx="60">
                  <c:v>6.0344495470756221E-4</c:v>
                </c:pt>
                <c:pt idx="61">
                  <c:v>5.9397831647972285E-4</c:v>
                </c:pt>
                <c:pt idx="62">
                  <c:v>5.8507465584491808E-4</c:v>
                </c:pt>
                <c:pt idx="63">
                  <c:v>5.7683466282603183E-4</c:v>
                </c:pt>
                <c:pt idx="64">
                  <c:v>5.6950190889576923E-4</c:v>
                </c:pt>
                <c:pt idx="65">
                  <c:v>5.6262772362935935E-4</c:v>
                </c:pt>
                <c:pt idx="66">
                  <c:v>5.5663039112779152E-4</c:v>
                </c:pt>
                <c:pt idx="67">
                  <c:v>5.5123680644260842E-4</c:v>
                </c:pt>
                <c:pt idx="68">
                  <c:v>5.1454122628338643E-4</c:v>
                </c:pt>
                <c:pt idx="69">
                  <c:v>5.1050773001555365E-4</c:v>
                </c:pt>
                <c:pt idx="70">
                  <c:v>5.0678982269758627E-4</c:v>
                </c:pt>
                <c:pt idx="71">
                  <c:v>5.0396341176571924E-4</c:v>
                </c:pt>
                <c:pt idx="72">
                  <c:v>5.0154024788169691E-4</c:v>
                </c:pt>
                <c:pt idx="73">
                  <c:v>4.9941749291654161E-4</c:v>
                </c:pt>
                <c:pt idx="74">
                  <c:v>4.978034992955654E-4</c:v>
                </c:pt>
                <c:pt idx="75">
                  <c:v>4.969886151180629E-4</c:v>
                </c:pt>
                <c:pt idx="76">
                  <c:v>4.9682067479343047E-4</c:v>
                </c:pt>
                <c:pt idx="77">
                  <c:v>4.9625459606266581E-4</c:v>
                </c:pt>
                <c:pt idx="78">
                  <c:v>4.703952856986129E-4</c:v>
                </c:pt>
                <c:pt idx="79">
                  <c:v>4.7077352253572461E-4</c:v>
                </c:pt>
                <c:pt idx="80">
                  <c:v>4.7163093190306183E-4</c:v>
                </c:pt>
                <c:pt idx="81">
                  <c:v>4.7243449268335417E-4</c:v>
                </c:pt>
                <c:pt idx="82">
                  <c:v>4.7381308152339856E-4</c:v>
                </c:pt>
                <c:pt idx="83">
                  <c:v>4.7565985012308745E-4</c:v>
                </c:pt>
                <c:pt idx="84">
                  <c:v>4.7766913797410183E-4</c:v>
                </c:pt>
                <c:pt idx="85">
                  <c:v>4.7996787068027867E-4</c:v>
                </c:pt>
                <c:pt idx="86">
                  <c:v>4.8220128482032821E-4</c:v>
                </c:pt>
                <c:pt idx="87">
                  <c:v>4.8487957552764623E-4</c:v>
                </c:pt>
                <c:pt idx="88">
                  <c:v>4.6451306245381946E-4</c:v>
                </c:pt>
                <c:pt idx="89">
                  <c:v>4.672985584632039E-4</c:v>
                </c:pt>
                <c:pt idx="90">
                  <c:v>4.7039194712898322E-4</c:v>
                </c:pt>
                <c:pt idx="91">
                  <c:v>4.7366411803705322E-4</c:v>
                </c:pt>
                <c:pt idx="92">
                  <c:v>4.7730428485993426E-4</c:v>
                </c:pt>
                <c:pt idx="93">
                  <c:v>4.8109805826711288E-4</c:v>
                </c:pt>
                <c:pt idx="94">
                  <c:v>4.8464250223236965E-4</c:v>
                </c:pt>
                <c:pt idx="95">
                  <c:v>4.8819637064390477E-4</c:v>
                </c:pt>
                <c:pt idx="96">
                  <c:v>4.9238169961112778E-4</c:v>
                </c:pt>
                <c:pt idx="97">
                  <c:v>4.9633646307057516E-4</c:v>
                </c:pt>
                <c:pt idx="98">
                  <c:v>4.7841022686937015E-4</c:v>
                </c:pt>
                <c:pt idx="99">
                  <c:v>4.8243660293104991E-4</c:v>
                </c:pt>
                <c:pt idx="100">
                  <c:v>4.8668886307586483E-4</c:v>
                </c:pt>
                <c:pt idx="101">
                  <c:v>4.9157812615140248E-4</c:v>
                </c:pt>
                <c:pt idx="102">
                  <c:v>4.9612522392962868E-4</c:v>
                </c:pt>
                <c:pt idx="103">
                  <c:v>5.0099509392454843E-4</c:v>
                </c:pt>
                <c:pt idx="104">
                  <c:v>5.0570845465593703E-4</c:v>
                </c:pt>
                <c:pt idx="105">
                  <c:v>5.1079458848984005E-4</c:v>
                </c:pt>
                <c:pt idx="106">
                  <c:v>5.156912624253695E-4</c:v>
                </c:pt>
                <c:pt idx="107">
                  <c:v>5.2057141345721177E-4</c:v>
                </c:pt>
                <c:pt idx="108">
                  <c:v>5.043637191653518E-4</c:v>
                </c:pt>
                <c:pt idx="109">
                  <c:v>5.0936990774310363E-4</c:v>
                </c:pt>
                <c:pt idx="110">
                  <c:v>5.1441008359120392E-4</c:v>
                </c:pt>
                <c:pt idx="111">
                  <c:v>5.1943805640237279E-4</c:v>
                </c:pt>
                <c:pt idx="112">
                  <c:v>5.2490921398892407E-4</c:v>
                </c:pt>
                <c:pt idx="113">
                  <c:v>5.302845384269017E-4</c:v>
                </c:pt>
                <c:pt idx="114">
                  <c:v>5.3554001909317456E-4</c:v>
                </c:pt>
                <c:pt idx="115">
                  <c:v>5.4108604746927675E-4</c:v>
                </c:pt>
                <c:pt idx="116">
                  <c:v>5.4650064008474389E-4</c:v>
                </c:pt>
                <c:pt idx="117">
                  <c:v>5.5226548238138573E-4</c:v>
                </c:pt>
                <c:pt idx="118">
                  <c:v>5.3731055536924933E-4</c:v>
                </c:pt>
                <c:pt idx="119">
                  <c:v>5.431090430521382E-4</c:v>
                </c:pt>
                <c:pt idx="120">
                  <c:v>5.4932290998662271E-4</c:v>
                </c:pt>
                <c:pt idx="121">
                  <c:v>5.5545252425361308E-4</c:v>
                </c:pt>
                <c:pt idx="122">
                  <c:v>5.6211958478570101E-4</c:v>
                </c:pt>
                <c:pt idx="123">
                  <c:v>5.6886971033466712E-4</c:v>
                </c:pt>
                <c:pt idx="124">
                  <c:v>5.7507590904956954E-4</c:v>
                </c:pt>
                <c:pt idx="125">
                  <c:v>5.8164327855830019E-4</c:v>
                </c:pt>
                <c:pt idx="126">
                  <c:v>5.8786420741230641E-4</c:v>
                </c:pt>
                <c:pt idx="127">
                  <c:v>5.9520017121748793E-4</c:v>
                </c:pt>
                <c:pt idx="128">
                  <c:v>5.8003940949970321E-4</c:v>
                </c:pt>
                <c:pt idx="129">
                  <c:v>5.8652145500440373E-4</c:v>
                </c:pt>
                <c:pt idx="130">
                  <c:v>5.925704979373958E-4</c:v>
                </c:pt>
                <c:pt idx="131">
                  <c:v>5.9875591498933958E-4</c:v>
                </c:pt>
                <c:pt idx="132">
                  <c:v>6.0506436170353604E-4</c:v>
                </c:pt>
                <c:pt idx="133">
                  <c:v>6.1101462405474354E-4</c:v>
                </c:pt>
                <c:pt idx="134">
                  <c:v>6.1767709711848834E-4</c:v>
                </c:pt>
                <c:pt idx="135">
                  <c:v>6.2408902092153152E-4</c:v>
                </c:pt>
                <c:pt idx="136">
                  <c:v>6.3075662124404308E-4</c:v>
                </c:pt>
                <c:pt idx="137">
                  <c:v>6.3781972293898328E-4</c:v>
                </c:pt>
                <c:pt idx="138">
                  <c:v>6.2326279087315545E-4</c:v>
                </c:pt>
                <c:pt idx="139">
                  <c:v>6.2999215021784013E-4</c:v>
                </c:pt>
                <c:pt idx="140">
                  <c:v>6.3681077583694365E-4</c:v>
                </c:pt>
                <c:pt idx="141">
                  <c:v>6.4327024628591098E-4</c:v>
                </c:pt>
                <c:pt idx="142">
                  <c:v>6.5009950161290129E-4</c:v>
                </c:pt>
                <c:pt idx="143">
                  <c:v>6.5637552585637695E-4</c:v>
                </c:pt>
                <c:pt idx="144">
                  <c:v>6.6291906308187814E-4</c:v>
                </c:pt>
                <c:pt idx="145">
                  <c:v>6.6917501968206939E-4</c:v>
                </c:pt>
                <c:pt idx="146">
                  <c:v>6.7537206506299637E-4</c:v>
                </c:pt>
                <c:pt idx="147">
                  <c:v>6.8155081737085389E-4</c:v>
                </c:pt>
                <c:pt idx="148">
                  <c:v>6.6592090549781504E-4</c:v>
                </c:pt>
                <c:pt idx="149">
                  <c:v>6.7283088651196412E-4</c:v>
                </c:pt>
                <c:pt idx="150">
                  <c:v>6.7910183246115111E-4</c:v>
                </c:pt>
                <c:pt idx="151">
                  <c:v>6.8589488318427337E-4</c:v>
                </c:pt>
                <c:pt idx="152">
                  <c:v>6.9204664402301686E-4</c:v>
                </c:pt>
                <c:pt idx="153">
                  <c:v>6.9871741893816005E-4</c:v>
                </c:pt>
                <c:pt idx="154">
                  <c:v>7.065659639408947E-4</c:v>
                </c:pt>
                <c:pt idx="155">
                  <c:v>7.13906060980531E-4</c:v>
                </c:pt>
                <c:pt idx="156">
                  <c:v>7.2077574124196364E-4</c:v>
                </c:pt>
                <c:pt idx="157">
                  <c:v>7.2718388173350333E-4</c:v>
                </c:pt>
                <c:pt idx="158">
                  <c:v>7.1199783998027101E-4</c:v>
                </c:pt>
                <c:pt idx="159">
                  <c:v>7.1928130262288162E-4</c:v>
                </c:pt>
                <c:pt idx="160">
                  <c:v>7.2688985529399989E-4</c:v>
                </c:pt>
                <c:pt idx="161">
                  <c:v>7.3330959927555834E-4</c:v>
                </c:pt>
                <c:pt idx="162">
                  <c:v>7.4086531488527373E-4</c:v>
                </c:pt>
                <c:pt idx="163">
                  <c:v>7.4803483068241398E-4</c:v>
                </c:pt>
                <c:pt idx="164">
                  <c:v>7.5670356982716924E-4</c:v>
                </c:pt>
                <c:pt idx="165">
                  <c:v>7.6537815300200575E-4</c:v>
                </c:pt>
                <c:pt idx="166">
                  <c:v>7.7271361769611709E-4</c:v>
                </c:pt>
                <c:pt idx="167">
                  <c:v>7.8061639194850255E-4</c:v>
                </c:pt>
                <c:pt idx="168">
                  <c:v>7.6630211813408819E-4</c:v>
                </c:pt>
                <c:pt idx="169">
                  <c:v>7.7450632680124872E-4</c:v>
                </c:pt>
                <c:pt idx="170">
                  <c:v>7.8252358513639217E-4</c:v>
                </c:pt>
                <c:pt idx="171">
                  <c:v>7.9051246125875401E-4</c:v>
                </c:pt>
                <c:pt idx="172">
                  <c:v>7.9882915442775209E-4</c:v>
                </c:pt>
                <c:pt idx="173">
                  <c:v>8.0804739445728226E-4</c:v>
                </c:pt>
                <c:pt idx="174">
                  <c:v>8.1705748402881686E-4</c:v>
                </c:pt>
                <c:pt idx="175">
                  <c:v>8.2744675242493564E-4</c:v>
                </c:pt>
                <c:pt idx="176">
                  <c:v>8.3765070130328433E-4</c:v>
                </c:pt>
                <c:pt idx="177">
                  <c:v>8.4852655129114159E-4</c:v>
                </c:pt>
                <c:pt idx="178">
                  <c:v>8.3648505664260834E-4</c:v>
                </c:pt>
                <c:pt idx="179">
                  <c:v>8.4627302758183854E-4</c:v>
                </c:pt>
                <c:pt idx="180">
                  <c:v>8.5752319754775377E-4</c:v>
                </c:pt>
                <c:pt idx="181">
                  <c:v>8.6720197857224023E-4</c:v>
                </c:pt>
                <c:pt idx="182">
                  <c:v>8.7763744967142251E-4</c:v>
                </c:pt>
                <c:pt idx="183">
                  <c:v>8.8739953843727966E-4</c:v>
                </c:pt>
                <c:pt idx="184">
                  <c:v>8.9705117196939375E-4</c:v>
                </c:pt>
                <c:pt idx="185">
                  <c:v>9.0632425162339748E-4</c:v>
                </c:pt>
                <c:pt idx="186">
                  <c:v>9.1499876463394458E-4</c:v>
                </c:pt>
                <c:pt idx="187">
                  <c:v>9.2394943704180018E-4</c:v>
                </c:pt>
                <c:pt idx="188">
                  <c:v>9.0970956604569152E-4</c:v>
                </c:pt>
                <c:pt idx="189">
                  <c:v>9.182367586213256E-4</c:v>
                </c:pt>
                <c:pt idx="190">
                  <c:v>9.2703634521733639E-4</c:v>
                </c:pt>
                <c:pt idx="191">
                  <c:v>9.3647665689447436E-4</c:v>
                </c:pt>
                <c:pt idx="192">
                  <c:v>9.4609020365265032E-4</c:v>
                </c:pt>
                <c:pt idx="193">
                  <c:v>9.5547151619040341E-4</c:v>
                </c:pt>
                <c:pt idx="194">
                  <c:v>9.6502903251307953E-4</c:v>
                </c:pt>
                <c:pt idx="195">
                  <c:v>9.7597064622643645E-4</c:v>
                </c:pt>
                <c:pt idx="196">
                  <c:v>9.8693873956183899E-4</c:v>
                </c:pt>
                <c:pt idx="197">
                  <c:v>9.9741799367323051E-4</c:v>
                </c:pt>
                <c:pt idx="198">
                  <c:v>9.8230993897253688E-4</c:v>
                </c:pt>
                <c:pt idx="199">
                  <c:v>9.9171687022156442E-4</c:v>
                </c:pt>
                <c:pt idx="200">
                  <c:v>1.0028897294170223E-3</c:v>
                </c:pt>
                <c:pt idx="201">
                  <c:v>1.0128150116754514E-3</c:v>
                </c:pt>
                <c:pt idx="202">
                  <c:v>1.0220153745752918E-3</c:v>
                </c:pt>
                <c:pt idx="203">
                  <c:v>1.0311079259986251E-3</c:v>
                </c:pt>
                <c:pt idx="204">
                  <c:v>1.040680044487896E-3</c:v>
                </c:pt>
                <c:pt idx="205">
                  <c:v>1.0509529220394782E-3</c:v>
                </c:pt>
                <c:pt idx="206">
                  <c:v>1.0608192818556555E-3</c:v>
                </c:pt>
                <c:pt idx="207">
                  <c:v>1.0702494498208831E-3</c:v>
                </c:pt>
                <c:pt idx="208">
                  <c:v>1.0541914202274417E-3</c:v>
                </c:pt>
                <c:pt idx="209">
                  <c:v>1.0645438820351127E-3</c:v>
                </c:pt>
                <c:pt idx="210">
                  <c:v>1.0736732694588914E-3</c:v>
                </c:pt>
                <c:pt idx="211">
                  <c:v>1.0823548195465645E-3</c:v>
                </c:pt>
                <c:pt idx="212">
                  <c:v>1.0913952363370033E-3</c:v>
                </c:pt>
                <c:pt idx="213">
                  <c:v>1.0994796282926631E-3</c:v>
                </c:pt>
                <c:pt idx="214">
                  <c:v>1.1078230915625409E-3</c:v>
                </c:pt>
                <c:pt idx="215">
                  <c:v>1.1160211908289091E-3</c:v>
                </c:pt>
                <c:pt idx="216">
                  <c:v>1.1236127888631098E-3</c:v>
                </c:pt>
                <c:pt idx="217">
                  <c:v>1.1304582779116854E-3</c:v>
                </c:pt>
                <c:pt idx="218">
                  <c:v>1.1129797429348797E-3</c:v>
                </c:pt>
                <c:pt idx="219">
                  <c:v>1.120315881446693E-3</c:v>
                </c:pt>
                <c:pt idx="220">
                  <c:v>1.127588301485957E-3</c:v>
                </c:pt>
                <c:pt idx="221">
                  <c:v>1.1353633315525969E-3</c:v>
                </c:pt>
                <c:pt idx="222">
                  <c:v>1.1442774794623285E-3</c:v>
                </c:pt>
                <c:pt idx="223">
                  <c:v>1.1535228818762174E-3</c:v>
                </c:pt>
                <c:pt idx="224">
                  <c:v>1.1620774026601119E-3</c:v>
                </c:pt>
                <c:pt idx="225">
                  <c:v>1.1712501414867583E-3</c:v>
                </c:pt>
                <c:pt idx="226">
                  <c:v>1.1819495365813992E-3</c:v>
                </c:pt>
                <c:pt idx="227">
                  <c:v>1.1938705629110974E-3</c:v>
                </c:pt>
                <c:pt idx="228">
                  <c:v>1.1800671652905292E-3</c:v>
                </c:pt>
                <c:pt idx="229">
                  <c:v>1.189607014328613E-3</c:v>
                </c:pt>
                <c:pt idx="230">
                  <c:v>1.2024275904533913E-3</c:v>
                </c:pt>
                <c:pt idx="231">
                  <c:v>1.2141586670965671E-3</c:v>
                </c:pt>
                <c:pt idx="232">
                  <c:v>1.2246743995427301E-3</c:v>
                </c:pt>
                <c:pt idx="233">
                  <c:v>1.2343910470284214E-3</c:v>
                </c:pt>
                <c:pt idx="234">
                  <c:v>1.2449106576161914E-3</c:v>
                </c:pt>
                <c:pt idx="235">
                  <c:v>1.2559909006881369E-3</c:v>
                </c:pt>
                <c:pt idx="236">
                  <c:v>1.2657813256644478E-3</c:v>
                </c:pt>
                <c:pt idx="237">
                  <c:v>1.2749959918079898E-3</c:v>
                </c:pt>
                <c:pt idx="238">
                  <c:v>1.2593281095560471E-3</c:v>
                </c:pt>
                <c:pt idx="239">
                  <c:v>1.2699779532691548E-3</c:v>
                </c:pt>
                <c:pt idx="240">
                  <c:v>1.2809236290272084E-3</c:v>
                </c:pt>
                <c:pt idx="241">
                  <c:v>1.2913029760378435E-3</c:v>
                </c:pt>
                <c:pt idx="242">
                  <c:v>1.3018376518795529E-3</c:v>
                </c:pt>
                <c:pt idx="243">
                  <c:v>1.3122256490579332E-3</c:v>
                </c:pt>
                <c:pt idx="244">
                  <c:v>1.3246247544006226E-3</c:v>
                </c:pt>
                <c:pt idx="245">
                  <c:v>1.3373592796300893E-3</c:v>
                </c:pt>
                <c:pt idx="246">
                  <c:v>1.3493420440737066E-3</c:v>
                </c:pt>
                <c:pt idx="247">
                  <c:v>1.3622871498284251E-3</c:v>
                </c:pt>
                <c:pt idx="248">
                  <c:v>1.3481948438925444E-3</c:v>
                </c:pt>
                <c:pt idx="249">
                  <c:v>1.3619426102223708E-3</c:v>
                </c:pt>
                <c:pt idx="250">
                  <c:v>1.376778998370895E-3</c:v>
                </c:pt>
                <c:pt idx="251">
                  <c:v>1.3883388730452663E-3</c:v>
                </c:pt>
                <c:pt idx="252">
                  <c:v>1.4027441951703723E-3</c:v>
                </c:pt>
                <c:pt idx="253">
                  <c:v>1.4157961080786354E-3</c:v>
                </c:pt>
                <c:pt idx="254">
                  <c:v>1.4297979055842088E-3</c:v>
                </c:pt>
                <c:pt idx="255">
                  <c:v>1.4438733870403223E-3</c:v>
                </c:pt>
                <c:pt idx="256">
                  <c:v>1.4574427308643304E-3</c:v>
                </c:pt>
                <c:pt idx="257">
                  <c:v>1.4722418723249493E-3</c:v>
                </c:pt>
                <c:pt idx="258">
                  <c:v>1.458872000008187E-3</c:v>
                </c:pt>
                <c:pt idx="259">
                  <c:v>1.4743242595671514E-3</c:v>
                </c:pt>
                <c:pt idx="260">
                  <c:v>1.4902669118135833E-3</c:v>
                </c:pt>
                <c:pt idx="261">
                  <c:v>1.507183181191333E-3</c:v>
                </c:pt>
                <c:pt idx="262">
                  <c:v>1.5252127565083082E-3</c:v>
                </c:pt>
                <c:pt idx="263">
                  <c:v>1.5437618523262604E-3</c:v>
                </c:pt>
                <c:pt idx="264">
                  <c:v>1.5608276670473408E-3</c:v>
                </c:pt>
                <c:pt idx="265">
                  <c:v>1.5772688489845354E-3</c:v>
                </c:pt>
                <c:pt idx="266">
                  <c:v>1.5959765613358528E-3</c:v>
                </c:pt>
                <c:pt idx="267">
                  <c:v>1.6143223043049129E-3</c:v>
                </c:pt>
                <c:pt idx="268">
                  <c:v>1.601173381912429E-3</c:v>
                </c:pt>
                <c:pt idx="269">
                  <c:v>1.6172555285875526E-3</c:v>
                </c:pt>
                <c:pt idx="270">
                  <c:v>1.6347310419466291E-3</c:v>
                </c:pt>
                <c:pt idx="271">
                  <c:v>1.6528913692388859E-3</c:v>
                </c:pt>
                <c:pt idx="272">
                  <c:v>1.6696806661186043E-3</c:v>
                </c:pt>
                <c:pt idx="273">
                  <c:v>1.6858001107497812E-3</c:v>
                </c:pt>
                <c:pt idx="274">
                  <c:v>1.7018694890953577E-3</c:v>
                </c:pt>
                <c:pt idx="275">
                  <c:v>1.7160588535893818E-3</c:v>
                </c:pt>
                <c:pt idx="276">
                  <c:v>1.7311133682890547E-3</c:v>
                </c:pt>
                <c:pt idx="277">
                  <c:v>1.7424654152807752E-3</c:v>
                </c:pt>
                <c:pt idx="278">
                  <c:v>1.7217050558922936E-3</c:v>
                </c:pt>
                <c:pt idx="279">
                  <c:v>1.7330520199017386E-3</c:v>
                </c:pt>
                <c:pt idx="280">
                  <c:v>1.741440895949458E-3</c:v>
                </c:pt>
                <c:pt idx="281">
                  <c:v>1.751193754540121E-3</c:v>
                </c:pt>
                <c:pt idx="282">
                  <c:v>1.7593818851227632E-3</c:v>
                </c:pt>
                <c:pt idx="283">
                  <c:v>1.7709067374736547E-3</c:v>
                </c:pt>
                <c:pt idx="284">
                  <c:v>1.7824181995042877E-3</c:v>
                </c:pt>
                <c:pt idx="285">
                  <c:v>1.7944047306795135E-3</c:v>
                </c:pt>
                <c:pt idx="286">
                  <c:v>1.8082481763902042E-3</c:v>
                </c:pt>
                <c:pt idx="287">
                  <c:v>1.8226333425152409E-3</c:v>
                </c:pt>
                <c:pt idx="288">
                  <c:v>1.8087055888955782E-3</c:v>
                </c:pt>
                <c:pt idx="289">
                  <c:v>1.8258080905006514E-3</c:v>
                </c:pt>
                <c:pt idx="290">
                  <c:v>1.8423682850526252E-3</c:v>
                </c:pt>
                <c:pt idx="291">
                  <c:v>1.8594591970413467E-3</c:v>
                </c:pt>
                <c:pt idx="292">
                  <c:v>1.8775806125968285E-3</c:v>
                </c:pt>
                <c:pt idx="293">
                  <c:v>1.8961101316717507E-3</c:v>
                </c:pt>
                <c:pt idx="294">
                  <c:v>1.9119188764403568E-3</c:v>
                </c:pt>
                <c:pt idx="295">
                  <c:v>1.9308325449827054E-3</c:v>
                </c:pt>
                <c:pt idx="296">
                  <c:v>1.9451370655387279E-3</c:v>
                </c:pt>
                <c:pt idx="297">
                  <c:v>1.962415730452311E-3</c:v>
                </c:pt>
                <c:pt idx="298">
                  <c:v>1.9474706515909947E-3</c:v>
                </c:pt>
                <c:pt idx="299">
                  <c:v>1.9653081845901837E-3</c:v>
                </c:pt>
                <c:pt idx="300">
                  <c:v>1.9821123178395796E-3</c:v>
                </c:pt>
                <c:pt idx="301">
                  <c:v>1.9984170161768656E-3</c:v>
                </c:pt>
                <c:pt idx="302">
                  <c:v>2.0175398499999945E-3</c:v>
                </c:pt>
                <c:pt idx="303">
                  <c:v>2.0400407130950647E-3</c:v>
                </c:pt>
                <c:pt idx="304">
                  <c:v>2.0585606994206829E-3</c:v>
                </c:pt>
                <c:pt idx="305">
                  <c:v>2.0789628987606837E-3</c:v>
                </c:pt>
                <c:pt idx="306">
                  <c:v>2.0983783207517786E-3</c:v>
                </c:pt>
                <c:pt idx="307">
                  <c:v>2.1205983645974785E-3</c:v>
                </c:pt>
                <c:pt idx="308">
                  <c:v>2.1078885914836516E-3</c:v>
                </c:pt>
                <c:pt idx="309">
                  <c:v>2.1260491492641458E-3</c:v>
                </c:pt>
                <c:pt idx="310">
                  <c:v>2.1485238208494282E-3</c:v>
                </c:pt>
                <c:pt idx="311">
                  <c:v>2.1679732124187858E-3</c:v>
                </c:pt>
                <c:pt idx="312">
                  <c:v>2.1914054720004916E-3</c:v>
                </c:pt>
                <c:pt idx="313">
                  <c:v>2.2135881734376755E-3</c:v>
                </c:pt>
                <c:pt idx="314">
                  <c:v>2.2343660301894015E-3</c:v>
                </c:pt>
                <c:pt idx="315">
                  <c:v>2.2577823275629462E-3</c:v>
                </c:pt>
                <c:pt idx="316">
                  <c:v>2.2771678373869702E-3</c:v>
                </c:pt>
                <c:pt idx="317">
                  <c:v>2.3018143016859446E-3</c:v>
                </c:pt>
                <c:pt idx="318">
                  <c:v>2.2864073891070416E-3</c:v>
                </c:pt>
                <c:pt idx="319">
                  <c:v>2.3047519711507061E-3</c:v>
                </c:pt>
                <c:pt idx="320">
                  <c:v>2.3226894560181665E-3</c:v>
                </c:pt>
                <c:pt idx="321">
                  <c:v>2.3407951473867045E-3</c:v>
                </c:pt>
                <c:pt idx="322">
                  <c:v>2.3573493488055625E-3</c:v>
                </c:pt>
                <c:pt idx="323">
                  <c:v>2.3703145026719081E-3</c:v>
                </c:pt>
                <c:pt idx="324">
                  <c:v>2.3860088729664793E-3</c:v>
                </c:pt>
                <c:pt idx="325">
                  <c:v>2.4020706537332989E-3</c:v>
                </c:pt>
                <c:pt idx="326">
                  <c:v>2.4219514767485602E-3</c:v>
                </c:pt>
                <c:pt idx="327">
                  <c:v>2.4386366937001933E-3</c:v>
                </c:pt>
                <c:pt idx="328">
                  <c:v>2.4232759821837258E-3</c:v>
                </c:pt>
                <c:pt idx="329">
                  <c:v>2.4470202760191319E-3</c:v>
                </c:pt>
                <c:pt idx="330">
                  <c:v>2.4707730048762122E-3</c:v>
                </c:pt>
                <c:pt idx="331">
                  <c:v>2.4946003414622647E-3</c:v>
                </c:pt>
                <c:pt idx="332">
                  <c:v>2.5169231622441867E-3</c:v>
                </c:pt>
                <c:pt idx="333">
                  <c:v>2.5418139685290247E-3</c:v>
                </c:pt>
                <c:pt idx="334">
                  <c:v>2.5668502069384376E-3</c:v>
                </c:pt>
                <c:pt idx="335">
                  <c:v>2.5924910522126662E-3</c:v>
                </c:pt>
                <c:pt idx="336">
                  <c:v>2.6191152134830216E-3</c:v>
                </c:pt>
                <c:pt idx="337">
                  <c:v>2.6449504175615176E-3</c:v>
                </c:pt>
                <c:pt idx="338">
                  <c:v>2.6354884352700805E-3</c:v>
                </c:pt>
                <c:pt idx="339">
                  <c:v>2.6694207079989694E-3</c:v>
                </c:pt>
                <c:pt idx="340">
                  <c:v>2.7060627945075543E-3</c:v>
                </c:pt>
                <c:pt idx="341">
                  <c:v>2.7433109767957143E-3</c:v>
                </c:pt>
                <c:pt idx="342">
                  <c:v>2.7839020323504092E-3</c:v>
                </c:pt>
                <c:pt idx="343">
                  <c:v>2.8274663364077925E-3</c:v>
                </c:pt>
                <c:pt idx="344">
                  <c:v>2.8695875028335554E-3</c:v>
                </c:pt>
                <c:pt idx="345">
                  <c:v>2.9140925982907339E-3</c:v>
                </c:pt>
                <c:pt idx="346">
                  <c:v>2.9556288979559467E-3</c:v>
                </c:pt>
                <c:pt idx="347">
                  <c:v>3.0006910449755513E-3</c:v>
                </c:pt>
                <c:pt idx="348">
                  <c:v>2.9993024466861569E-3</c:v>
                </c:pt>
                <c:pt idx="349">
                  <c:v>3.0413557019068169E-3</c:v>
                </c:pt>
                <c:pt idx="350">
                  <c:v>3.081747852164053E-3</c:v>
                </c:pt>
                <c:pt idx="351">
                  <c:v>3.1236430549929687E-3</c:v>
                </c:pt>
                <c:pt idx="352">
                  <c:v>3.160899142026902E-3</c:v>
                </c:pt>
                <c:pt idx="353">
                  <c:v>3.1962281604409849E-3</c:v>
                </c:pt>
                <c:pt idx="354">
                  <c:v>3.230587688545096E-3</c:v>
                </c:pt>
                <c:pt idx="355">
                  <c:v>3.2558162546869555E-3</c:v>
                </c:pt>
                <c:pt idx="356">
                  <c:v>3.2852254527394389E-3</c:v>
                </c:pt>
                <c:pt idx="357">
                  <c:v>3.3064716405527468E-3</c:v>
                </c:pt>
                <c:pt idx="358">
                  <c:v>3.2766449720115173E-3</c:v>
                </c:pt>
                <c:pt idx="359">
                  <c:v>3.2978773996808451E-3</c:v>
                </c:pt>
                <c:pt idx="360">
                  <c:v>3.3173233939583005E-3</c:v>
                </c:pt>
                <c:pt idx="361">
                  <c:v>3.3394375722400646E-3</c:v>
                </c:pt>
                <c:pt idx="362">
                  <c:v>3.3633963371493265E-3</c:v>
                </c:pt>
                <c:pt idx="363">
                  <c:v>3.3812895868939514E-3</c:v>
                </c:pt>
                <c:pt idx="364">
                  <c:v>3.4093549982229993E-3</c:v>
                </c:pt>
                <c:pt idx="365">
                  <c:v>3.4339888095340295E-3</c:v>
                </c:pt>
                <c:pt idx="366">
                  <c:v>3.4601413594571528E-3</c:v>
                </c:pt>
                <c:pt idx="367">
                  <c:v>3.4932476475588313E-3</c:v>
                </c:pt>
                <c:pt idx="368">
                  <c:v>3.471731268178682E-3</c:v>
                </c:pt>
                <c:pt idx="369">
                  <c:v>3.5033157921435291E-3</c:v>
                </c:pt>
                <c:pt idx="370">
                  <c:v>3.5349996203361588E-3</c:v>
                </c:pt>
                <c:pt idx="371">
                  <c:v>3.5678462272442785E-3</c:v>
                </c:pt>
                <c:pt idx="372">
                  <c:v>3.5965984331598499E-3</c:v>
                </c:pt>
                <c:pt idx="373">
                  <c:v>3.6223002598739186E-3</c:v>
                </c:pt>
                <c:pt idx="374">
                  <c:v>3.6523755087435193E-3</c:v>
                </c:pt>
                <c:pt idx="375">
                  <c:v>3.678980413835636E-3</c:v>
                </c:pt>
                <c:pt idx="376">
                  <c:v>3.7046260054017298E-3</c:v>
                </c:pt>
                <c:pt idx="377">
                  <c:v>3.7254657672587009E-3</c:v>
                </c:pt>
                <c:pt idx="378">
                  <c:v>3.7033989232253843E-3</c:v>
                </c:pt>
                <c:pt idx="379">
                  <c:v>3.7298444478370426E-3</c:v>
                </c:pt>
                <c:pt idx="380">
                  <c:v>3.7564907496530388E-3</c:v>
                </c:pt>
                <c:pt idx="381">
                  <c:v>3.7834750265134786E-3</c:v>
                </c:pt>
                <c:pt idx="382">
                  <c:v>3.8126655885346574E-3</c:v>
                </c:pt>
                <c:pt idx="383">
                  <c:v>3.8453994657673442E-3</c:v>
                </c:pt>
                <c:pt idx="384">
                  <c:v>3.8774702995057844E-3</c:v>
                </c:pt>
                <c:pt idx="385">
                  <c:v>3.9006550536043456E-3</c:v>
                </c:pt>
                <c:pt idx="386">
                  <c:v>3.9320303639999669E-3</c:v>
                </c:pt>
                <c:pt idx="387">
                  <c:v>3.9556889519392407E-3</c:v>
                </c:pt>
                <c:pt idx="388">
                  <c:v>3.9257564927771462E-3</c:v>
                </c:pt>
                <c:pt idx="389">
                  <c:v>3.9464948012782608E-3</c:v>
                </c:pt>
                <c:pt idx="390">
                  <c:v>3.9644822019714769E-3</c:v>
                </c:pt>
                <c:pt idx="391">
                  <c:v>3.9859511245489134E-3</c:v>
                </c:pt>
                <c:pt idx="392">
                  <c:v>4.0123821538537718E-3</c:v>
                </c:pt>
                <c:pt idx="393">
                  <c:v>4.0455525479875624E-3</c:v>
                </c:pt>
                <c:pt idx="394">
                  <c:v>4.0818184001577317E-3</c:v>
                </c:pt>
                <c:pt idx="395">
                  <c:v>4.1264158241385001E-3</c:v>
                </c:pt>
                <c:pt idx="396">
                  <c:v>4.1725058085782885E-3</c:v>
                </c:pt>
                <c:pt idx="397">
                  <c:v>4.2256382290388542E-3</c:v>
                </c:pt>
                <c:pt idx="398">
                  <c:v>4.230519709171889E-3</c:v>
                </c:pt>
                <c:pt idx="399">
                  <c:v>4.2938624521671239E-3</c:v>
                </c:pt>
                <c:pt idx="400">
                  <c:v>4.3570793813827551E-3</c:v>
                </c:pt>
                <c:pt idx="401">
                  <c:v>4.422269996516617E-3</c:v>
                </c:pt>
                <c:pt idx="402">
                  <c:v>4.4914741287755064E-3</c:v>
                </c:pt>
                <c:pt idx="403">
                  <c:v>4.5544221926256514E-3</c:v>
                </c:pt>
                <c:pt idx="404">
                  <c:v>4.6182543875539226E-3</c:v>
                </c:pt>
                <c:pt idx="405">
                  <c:v>4.6696584916900187E-3</c:v>
                </c:pt>
                <c:pt idx="406">
                  <c:v>4.7249874118596123E-3</c:v>
                </c:pt>
                <c:pt idx="407">
                  <c:v>4.7827027904669729E-3</c:v>
                </c:pt>
                <c:pt idx="408">
                  <c:v>4.7667867870399413E-3</c:v>
                </c:pt>
                <c:pt idx="409">
                  <c:v>4.8166059762054427E-3</c:v>
                </c:pt>
                <c:pt idx="410">
                  <c:v>4.8555800024315619E-3</c:v>
                </c:pt>
                <c:pt idx="411">
                  <c:v>4.9115216332984461E-3</c:v>
                </c:pt>
                <c:pt idx="412">
                  <c:v>4.9610814304722152E-3</c:v>
                </c:pt>
                <c:pt idx="413">
                  <c:v>4.9991237382554805E-3</c:v>
                </c:pt>
                <c:pt idx="414">
                  <c:v>5.0412384983996644E-3</c:v>
                </c:pt>
                <c:pt idx="415">
                  <c:v>5.0766860414876817E-3</c:v>
                </c:pt>
                <c:pt idx="416">
                  <c:v>5.1195217700696306E-3</c:v>
                </c:pt>
                <c:pt idx="417">
                  <c:v>5.148389963571416E-3</c:v>
                </c:pt>
                <c:pt idx="418">
                  <c:v>5.1142309980472594E-3</c:v>
                </c:pt>
                <c:pt idx="419">
                  <c:v>5.1380027630763842E-3</c:v>
                </c:pt>
                <c:pt idx="420">
                  <c:v>5.1657730706466537E-3</c:v>
                </c:pt>
                <c:pt idx="421">
                  <c:v>5.1898076896342042E-3</c:v>
                </c:pt>
                <c:pt idx="422">
                  <c:v>5.2111940046926063E-3</c:v>
                </c:pt>
                <c:pt idx="423">
                  <c:v>5.240600907839274E-3</c:v>
                </c:pt>
                <c:pt idx="424">
                  <c:v>5.2693985774849355E-3</c:v>
                </c:pt>
                <c:pt idx="425">
                  <c:v>5.3159831690077703E-3</c:v>
                </c:pt>
                <c:pt idx="426">
                  <c:v>5.3503476011678248E-3</c:v>
                </c:pt>
                <c:pt idx="427">
                  <c:v>5.3980545130117722E-3</c:v>
                </c:pt>
                <c:pt idx="428">
                  <c:v>5.3856495849780835E-3</c:v>
                </c:pt>
                <c:pt idx="429">
                  <c:v>5.4300625408021611E-3</c:v>
                </c:pt>
                <c:pt idx="430">
                  <c:v>5.4877277633803793E-3</c:v>
                </c:pt>
                <c:pt idx="431">
                  <c:v>5.5506862214346918E-3</c:v>
                </c:pt>
                <c:pt idx="432">
                  <c:v>5.623209236834687E-3</c:v>
                </c:pt>
                <c:pt idx="433">
                  <c:v>5.691297256798511E-3</c:v>
                </c:pt>
                <c:pt idx="434">
                  <c:v>5.7474047842411384E-3</c:v>
                </c:pt>
                <c:pt idx="435">
                  <c:v>5.8242413389560143E-3</c:v>
                </c:pt>
                <c:pt idx="436">
                  <c:v>5.9096635297858774E-3</c:v>
                </c:pt>
                <c:pt idx="437">
                  <c:v>5.9849192085308332E-3</c:v>
                </c:pt>
                <c:pt idx="438">
                  <c:v>5.9957401366686688E-3</c:v>
                </c:pt>
                <c:pt idx="439">
                  <c:v>6.0696902053695599E-3</c:v>
                </c:pt>
                <c:pt idx="440">
                  <c:v>6.1498465664175149E-3</c:v>
                </c:pt>
                <c:pt idx="441">
                  <c:v>6.2343527793509443E-3</c:v>
                </c:pt>
                <c:pt idx="442">
                  <c:v>6.3020745377151818E-3</c:v>
                </c:pt>
                <c:pt idx="443">
                  <c:v>6.3866558478932398E-3</c:v>
                </c:pt>
                <c:pt idx="444">
                  <c:v>6.4794959561991321E-3</c:v>
                </c:pt>
                <c:pt idx="445">
                  <c:v>6.5946871561332436E-3</c:v>
                </c:pt>
                <c:pt idx="446">
                  <c:v>6.7416185876793778E-3</c:v>
                </c:pt>
                <c:pt idx="447">
                  <c:v>6.8910620596676969E-3</c:v>
                </c:pt>
                <c:pt idx="448">
                  <c:v>7.0034189198752601E-3</c:v>
                </c:pt>
                <c:pt idx="449">
                  <c:v>7.1866047726155177E-3</c:v>
                </c:pt>
                <c:pt idx="450">
                  <c:v>7.3952631805344659E-3</c:v>
                </c:pt>
                <c:pt idx="451">
                  <c:v>7.5866689149886356E-3</c:v>
                </c:pt>
                <c:pt idx="452">
                  <c:v>7.7447110269830343E-3</c:v>
                </c:pt>
                <c:pt idx="453">
                  <c:v>7.8855530052388961E-3</c:v>
                </c:pt>
                <c:pt idx="454">
                  <c:v>8.0251651354153568E-3</c:v>
                </c:pt>
                <c:pt idx="455">
                  <c:v>8.1436826859663438E-3</c:v>
                </c:pt>
                <c:pt idx="456">
                  <c:v>8.1975390886986771E-3</c:v>
                </c:pt>
                <c:pt idx="457">
                  <c:v>8.242440164212779E-3</c:v>
                </c:pt>
                <c:pt idx="458">
                  <c:v>8.1766967969629269E-3</c:v>
                </c:pt>
                <c:pt idx="459">
                  <c:v>8.1423472464098E-3</c:v>
                </c:pt>
                <c:pt idx="460">
                  <c:v>8.1141460374963177E-3</c:v>
                </c:pt>
                <c:pt idx="461">
                  <c:v>8.0983981845960725E-3</c:v>
                </c:pt>
                <c:pt idx="462">
                  <c:v>8.1262367982671679E-3</c:v>
                </c:pt>
                <c:pt idx="463">
                  <c:v>8.1733705400845579E-3</c:v>
                </c:pt>
                <c:pt idx="464">
                  <c:v>8.230396317590984E-3</c:v>
                </c:pt>
                <c:pt idx="465">
                  <c:v>8.2704091996606919E-3</c:v>
                </c:pt>
                <c:pt idx="466">
                  <c:v>8.2934292362511191E-3</c:v>
                </c:pt>
                <c:pt idx="467">
                  <c:v>8.2460976421971349E-3</c:v>
                </c:pt>
                <c:pt idx="468">
                  <c:v>8.0835378579134209E-3</c:v>
                </c:pt>
                <c:pt idx="469">
                  <c:v>8.0058782121779342E-3</c:v>
                </c:pt>
                <c:pt idx="470">
                  <c:v>7.943643954373034E-3</c:v>
                </c:pt>
                <c:pt idx="471">
                  <c:v>7.8890724754395892E-3</c:v>
                </c:pt>
                <c:pt idx="472">
                  <c:v>7.7883599521444439E-3</c:v>
                </c:pt>
                <c:pt idx="473">
                  <c:v>7.7280578269508194E-3</c:v>
                </c:pt>
                <c:pt idx="474">
                  <c:v>7.6989528080415861E-3</c:v>
                </c:pt>
                <c:pt idx="475">
                  <c:v>7.649936255834518E-3</c:v>
                </c:pt>
                <c:pt idx="476">
                  <c:v>7.6255130228312278E-3</c:v>
                </c:pt>
                <c:pt idx="477">
                  <c:v>7.6182430889872926E-3</c:v>
                </c:pt>
                <c:pt idx="478">
                  <c:v>7.5933537363933826E-3</c:v>
                </c:pt>
                <c:pt idx="479">
                  <c:v>7.6452871323182039E-3</c:v>
                </c:pt>
                <c:pt idx="480">
                  <c:v>7.6477718579040423E-3</c:v>
                </c:pt>
                <c:pt idx="481">
                  <c:v>7.6663651013616999E-3</c:v>
                </c:pt>
                <c:pt idx="482">
                  <c:v>7.6680152237134447E-3</c:v>
                </c:pt>
                <c:pt idx="483">
                  <c:v>7.6787958481498598E-3</c:v>
                </c:pt>
                <c:pt idx="484">
                  <c:v>7.6801556784887332E-3</c:v>
                </c:pt>
                <c:pt idx="485">
                  <c:v>7.6422258665659942E-3</c:v>
                </c:pt>
                <c:pt idx="486">
                  <c:v>7.6095395201443636E-3</c:v>
                </c:pt>
                <c:pt idx="487">
                  <c:v>7.5635233627832053E-3</c:v>
                </c:pt>
                <c:pt idx="488">
                  <c:v>7.434205118912021E-3</c:v>
                </c:pt>
                <c:pt idx="489">
                  <c:v>7.3865080469063538E-3</c:v>
                </c:pt>
                <c:pt idx="490">
                  <c:v>7.351218886364622E-3</c:v>
                </c:pt>
                <c:pt idx="491">
                  <c:v>7.304452341071137E-3</c:v>
                </c:pt>
                <c:pt idx="492">
                  <c:v>7.2673190273923639E-3</c:v>
                </c:pt>
                <c:pt idx="493">
                  <c:v>7.2177550700783999E-3</c:v>
                </c:pt>
                <c:pt idx="494">
                  <c:v>7.1320886318888234E-3</c:v>
                </c:pt>
                <c:pt idx="495">
                  <c:v>7.0407493626243609E-3</c:v>
                </c:pt>
                <c:pt idx="496">
                  <c:v>6.9516797436160087E-3</c:v>
                </c:pt>
                <c:pt idx="497">
                  <c:v>6.8984663646732428E-3</c:v>
                </c:pt>
                <c:pt idx="498">
                  <c:v>6.7726885169562398E-3</c:v>
                </c:pt>
                <c:pt idx="499">
                  <c:v>6.727616731881738E-3</c:v>
                </c:pt>
                <c:pt idx="500">
                  <c:v>6.6839874812942802E-3</c:v>
                </c:pt>
                <c:pt idx="501">
                  <c:v>6.6367569135835029E-3</c:v>
                </c:pt>
                <c:pt idx="502">
                  <c:v>6.631300478002619E-3</c:v>
                </c:pt>
                <c:pt idx="503">
                  <c:v>6.6174091878380614E-3</c:v>
                </c:pt>
                <c:pt idx="504">
                  <c:v>6.6362017320887477E-3</c:v>
                </c:pt>
                <c:pt idx="505">
                  <c:v>6.6627037979893325E-3</c:v>
                </c:pt>
                <c:pt idx="506">
                  <c:v>6.6733744875937502E-3</c:v>
                </c:pt>
                <c:pt idx="507">
                  <c:v>6.7123156656296035E-3</c:v>
                </c:pt>
                <c:pt idx="508">
                  <c:v>6.66475351956338E-3</c:v>
                </c:pt>
                <c:pt idx="509">
                  <c:v>6.6902158251650381E-3</c:v>
                </c:pt>
                <c:pt idx="510">
                  <c:v>6.7083079980203028E-3</c:v>
                </c:pt>
                <c:pt idx="511">
                  <c:v>6.7151540599352747E-3</c:v>
                </c:pt>
                <c:pt idx="512">
                  <c:v>6.7665666077554526E-3</c:v>
                </c:pt>
                <c:pt idx="513">
                  <c:v>6.7763212653261613E-3</c:v>
                </c:pt>
                <c:pt idx="514">
                  <c:v>6.7731447470585878E-3</c:v>
                </c:pt>
                <c:pt idx="515">
                  <c:v>6.7945753705467562E-3</c:v>
                </c:pt>
                <c:pt idx="516">
                  <c:v>6.7853704032411087E-3</c:v>
                </c:pt>
                <c:pt idx="517">
                  <c:v>6.8046057735680482E-3</c:v>
                </c:pt>
                <c:pt idx="518">
                  <c:v>6.7303176622872185E-3</c:v>
                </c:pt>
                <c:pt idx="519">
                  <c:v>6.7294893391745339E-3</c:v>
                </c:pt>
                <c:pt idx="520">
                  <c:v>6.7348078848006396E-3</c:v>
                </c:pt>
                <c:pt idx="521">
                  <c:v>6.7160346519841872E-3</c:v>
                </c:pt>
                <c:pt idx="522">
                  <c:v>6.7109001658223009E-3</c:v>
                </c:pt>
                <c:pt idx="523">
                  <c:v>6.7035032286305966E-3</c:v>
                </c:pt>
                <c:pt idx="524">
                  <c:v>6.7119089447670232E-3</c:v>
                </c:pt>
                <c:pt idx="525">
                  <c:v>6.7231380025288799E-3</c:v>
                </c:pt>
                <c:pt idx="526">
                  <c:v>6.7132054331922719E-3</c:v>
                </c:pt>
                <c:pt idx="527">
                  <c:v>6.7215385568430404E-3</c:v>
                </c:pt>
                <c:pt idx="528">
                  <c:v>6.6572125720335681E-3</c:v>
                </c:pt>
                <c:pt idx="529">
                  <c:v>6.6480739584568712E-3</c:v>
                </c:pt>
                <c:pt idx="530">
                  <c:v>6.65316073117494E-3</c:v>
                </c:pt>
                <c:pt idx="531">
                  <c:v>6.6537814175960377E-3</c:v>
                </c:pt>
                <c:pt idx="532">
                  <c:v>6.6529915514455555E-3</c:v>
                </c:pt>
                <c:pt idx="533">
                  <c:v>6.6548941385809997E-3</c:v>
                </c:pt>
                <c:pt idx="534">
                  <c:v>6.6537763595175201E-3</c:v>
                </c:pt>
                <c:pt idx="535">
                  <c:v>6.673814972669348E-3</c:v>
                </c:pt>
                <c:pt idx="536">
                  <c:v>6.6884539615767883E-3</c:v>
                </c:pt>
                <c:pt idx="537">
                  <c:v>6.6996111534598233E-3</c:v>
                </c:pt>
                <c:pt idx="538">
                  <c:v>6.6587360429351235E-3</c:v>
                </c:pt>
                <c:pt idx="539">
                  <c:v>6.7043471647311535E-3</c:v>
                </c:pt>
                <c:pt idx="540">
                  <c:v>6.7308992200921253E-3</c:v>
                </c:pt>
                <c:pt idx="541">
                  <c:v>6.7513401606672033E-3</c:v>
                </c:pt>
                <c:pt idx="542">
                  <c:v>6.753132492352521E-3</c:v>
                </c:pt>
                <c:pt idx="543">
                  <c:v>6.7597768020300208E-3</c:v>
                </c:pt>
                <c:pt idx="544">
                  <c:v>6.7718849609448755E-3</c:v>
                </c:pt>
                <c:pt idx="545">
                  <c:v>6.7324586624955256E-3</c:v>
                </c:pt>
                <c:pt idx="546">
                  <c:v>6.7182432973818323E-3</c:v>
                </c:pt>
                <c:pt idx="547">
                  <c:v>6.695086561266733E-3</c:v>
                </c:pt>
                <c:pt idx="548">
                  <c:v>6.612267687205315E-3</c:v>
                </c:pt>
                <c:pt idx="549">
                  <c:v>6.5910103917632551E-3</c:v>
                </c:pt>
                <c:pt idx="550">
                  <c:v>6.5564502202434642E-3</c:v>
                </c:pt>
                <c:pt idx="551">
                  <c:v>6.5386064517123062E-3</c:v>
                </c:pt>
                <c:pt idx="552">
                  <c:v>6.5261897791645809E-3</c:v>
                </c:pt>
                <c:pt idx="553">
                  <c:v>6.5141381257477855E-3</c:v>
                </c:pt>
                <c:pt idx="554">
                  <c:v>6.5119870073384678E-3</c:v>
                </c:pt>
                <c:pt idx="555">
                  <c:v>6.5285447869865027E-3</c:v>
                </c:pt>
                <c:pt idx="556">
                  <c:v>6.5547722359457971E-3</c:v>
                </c:pt>
                <c:pt idx="557">
                  <c:v>6.5806653657365655E-3</c:v>
                </c:pt>
                <c:pt idx="558">
                  <c:v>6.5479840431238289E-3</c:v>
                </c:pt>
                <c:pt idx="559">
                  <c:v>6.567748517357439E-3</c:v>
                </c:pt>
                <c:pt idx="560">
                  <c:v>6.6138730476222171E-3</c:v>
                </c:pt>
                <c:pt idx="561">
                  <c:v>6.6370752936346679E-3</c:v>
                </c:pt>
                <c:pt idx="562">
                  <c:v>6.6554218953297226E-3</c:v>
                </c:pt>
                <c:pt idx="563">
                  <c:v>6.6728439572784461E-3</c:v>
                </c:pt>
                <c:pt idx="564">
                  <c:v>6.6865942238795335E-3</c:v>
                </c:pt>
                <c:pt idx="565">
                  <c:v>6.7091186590366734E-3</c:v>
                </c:pt>
                <c:pt idx="566">
                  <c:v>6.6879777594754958E-3</c:v>
                </c:pt>
                <c:pt idx="567">
                  <c:v>6.6761386426135837E-3</c:v>
                </c:pt>
                <c:pt idx="568">
                  <c:v>6.6225064559009865E-3</c:v>
                </c:pt>
                <c:pt idx="569">
                  <c:v>6.6410976698817918E-3</c:v>
                </c:pt>
                <c:pt idx="570">
                  <c:v>6.6554896759583732E-3</c:v>
                </c:pt>
                <c:pt idx="571">
                  <c:v>6.6733084604498286E-3</c:v>
                </c:pt>
                <c:pt idx="572">
                  <c:v>6.6977828227424178E-3</c:v>
                </c:pt>
                <c:pt idx="573">
                  <c:v>6.7374305026834539E-3</c:v>
                </c:pt>
                <c:pt idx="574">
                  <c:v>6.7896625644420288E-3</c:v>
                </c:pt>
                <c:pt idx="575">
                  <c:v>6.8539325471088331E-3</c:v>
                </c:pt>
                <c:pt idx="576">
                  <c:v>6.9440704475712779E-3</c:v>
                </c:pt>
                <c:pt idx="577">
                  <c:v>7.0072326574421957E-3</c:v>
                </c:pt>
                <c:pt idx="578">
                  <c:v>7.0317170446759026E-3</c:v>
                </c:pt>
                <c:pt idx="579">
                  <c:v>7.1197610872470209E-3</c:v>
                </c:pt>
                <c:pt idx="580">
                  <c:v>7.2128731929254272E-3</c:v>
                </c:pt>
                <c:pt idx="581">
                  <c:v>7.3066462423335664E-3</c:v>
                </c:pt>
                <c:pt idx="582">
                  <c:v>7.3701858484873945E-3</c:v>
                </c:pt>
                <c:pt idx="583">
                  <c:v>7.4615879171410666E-3</c:v>
                </c:pt>
                <c:pt idx="584">
                  <c:v>7.5449783786064734E-3</c:v>
                </c:pt>
                <c:pt idx="585">
                  <c:v>7.6271200332323321E-3</c:v>
                </c:pt>
                <c:pt idx="586">
                  <c:v>7.6870185134682925E-3</c:v>
                </c:pt>
                <c:pt idx="587">
                  <c:v>7.7342256962465005E-3</c:v>
                </c:pt>
                <c:pt idx="588">
                  <c:v>7.695664743465537E-3</c:v>
                </c:pt>
                <c:pt idx="589">
                  <c:v>7.7220577379057461E-3</c:v>
                </c:pt>
                <c:pt idx="590">
                  <c:v>7.7588802428040209E-3</c:v>
                </c:pt>
                <c:pt idx="591">
                  <c:v>7.7925252762269907E-3</c:v>
                </c:pt>
                <c:pt idx="592">
                  <c:v>7.8426783337438716E-3</c:v>
                </c:pt>
                <c:pt idx="593">
                  <c:v>7.8807735069508691E-3</c:v>
                </c:pt>
                <c:pt idx="594">
                  <c:v>7.934313754542819E-3</c:v>
                </c:pt>
                <c:pt idx="595">
                  <c:v>7.9772852556884363E-3</c:v>
                </c:pt>
                <c:pt idx="596">
                  <c:v>8.0066125409398812E-3</c:v>
                </c:pt>
                <c:pt idx="597">
                  <c:v>8.074244149697523E-3</c:v>
                </c:pt>
                <c:pt idx="598">
                  <c:v>8.0450831513454481E-3</c:v>
                </c:pt>
                <c:pt idx="599">
                  <c:v>8.0817297226552821E-3</c:v>
                </c:pt>
                <c:pt idx="600">
                  <c:v>8.1005836412598939E-3</c:v>
                </c:pt>
                <c:pt idx="601">
                  <c:v>8.1097860973800718E-3</c:v>
                </c:pt>
                <c:pt idx="602">
                  <c:v>8.1353334893948092E-3</c:v>
                </c:pt>
                <c:pt idx="603">
                  <c:v>8.121964493394692E-3</c:v>
                </c:pt>
                <c:pt idx="604">
                  <c:v>8.0893864594968109E-3</c:v>
                </c:pt>
                <c:pt idx="605">
                  <c:v>8.0584056164229156E-3</c:v>
                </c:pt>
                <c:pt idx="606">
                  <c:v>8.0388120925639055E-3</c:v>
                </c:pt>
                <c:pt idx="607">
                  <c:v>8.0337341564059687E-3</c:v>
                </c:pt>
                <c:pt idx="608">
                  <c:v>7.9495792178550222E-3</c:v>
                </c:pt>
                <c:pt idx="609">
                  <c:v>7.909627341503302E-3</c:v>
                </c:pt>
                <c:pt idx="610">
                  <c:v>7.8892656799797942E-3</c:v>
                </c:pt>
                <c:pt idx="611">
                  <c:v>7.9002177936056961E-3</c:v>
                </c:pt>
                <c:pt idx="612">
                  <c:v>7.9197892158608344E-3</c:v>
                </c:pt>
                <c:pt idx="613">
                  <c:v>7.9302034585284828E-3</c:v>
                </c:pt>
                <c:pt idx="614">
                  <c:v>7.9070049785974431E-3</c:v>
                </c:pt>
                <c:pt idx="615">
                  <c:v>7.8963383793087642E-3</c:v>
                </c:pt>
                <c:pt idx="616">
                  <c:v>7.903384810397495E-3</c:v>
                </c:pt>
                <c:pt idx="617">
                  <c:v>7.8994844809217625E-3</c:v>
                </c:pt>
                <c:pt idx="618">
                  <c:v>7.8147188340066866E-3</c:v>
                </c:pt>
                <c:pt idx="619">
                  <c:v>7.7805471898157851E-3</c:v>
                </c:pt>
                <c:pt idx="620">
                  <c:v>7.7568570602712904E-3</c:v>
                </c:pt>
                <c:pt idx="621">
                  <c:v>7.7580271608486354E-3</c:v>
                </c:pt>
                <c:pt idx="622">
                  <c:v>7.7514321076085947E-3</c:v>
                </c:pt>
                <c:pt idx="623">
                  <c:v>7.7502223938511637E-3</c:v>
                </c:pt>
                <c:pt idx="624">
                  <c:v>7.7471521512257509E-3</c:v>
                </c:pt>
                <c:pt idx="625">
                  <c:v>7.7588650783936199E-3</c:v>
                </c:pt>
                <c:pt idx="626">
                  <c:v>7.8003882968112649E-3</c:v>
                </c:pt>
                <c:pt idx="627">
                  <c:v>7.8480182329929982E-3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00576"/>
        <c:axId val="75802496"/>
      </c:scatterChart>
      <c:valAx>
        <c:axId val="75800576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(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5802496"/>
        <c:crosses val="autoZero"/>
        <c:crossBetween val="midCat"/>
        <c:majorUnit val="0.01"/>
        <c:minorUnit val="5.0000000000000001E-3"/>
      </c:valAx>
      <c:valAx>
        <c:axId val="75802496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580057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0070C0"/>
              </a:solidFill>
              <a:ln w="6350">
                <a:solidFill>
                  <a:srgbClr val="0070C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0.31165526348524963</c:v>
                </c:pt>
                <c:pt idx="1">
                  <c:v>0.75362538830918879</c:v>
                </c:pt>
                <c:pt idx="2">
                  <c:v>7.5454765943732127E-2</c:v>
                </c:pt>
                <c:pt idx="3">
                  <c:v>1.8975136542140092</c:v>
                </c:pt>
                <c:pt idx="4">
                  <c:v>1.5526503771750981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</c:v>
                </c:pt>
                <c:pt idx="1">
                  <c:v>5.52</c:v>
                </c:pt>
                <c:pt idx="2">
                  <c:v>7.08</c:v>
                </c:pt>
                <c:pt idx="3">
                  <c:v>9</c:v>
                </c:pt>
                <c:pt idx="4">
                  <c:v>11.616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93248"/>
        <c:axId val="76295552"/>
      </c:scatterChart>
      <c:valAx>
        <c:axId val="76293248"/>
        <c:scaling>
          <c:orientation val="minMax"/>
          <c:max val="2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6295552"/>
        <c:crosses val="autoZero"/>
        <c:crossBetween val="midCat"/>
        <c:majorUnit val="1"/>
        <c:minorUnit val="0.5"/>
      </c:valAx>
      <c:valAx>
        <c:axId val="7629555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7629324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>
    <xdr:from>
      <xdr:col>0</xdr:col>
      <xdr:colOff>590550</xdr:colOff>
      <xdr:row>10</xdr:row>
      <xdr:rowOff>142875</xdr:rowOff>
    </xdr:from>
    <xdr:to>
      <xdr:col>3</xdr:col>
      <xdr:colOff>746400</xdr:colOff>
      <xdr:row>26</xdr:row>
      <xdr:rowOff>72075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10</xdr:row>
      <xdr:rowOff>142875</xdr:rowOff>
    </xdr:from>
    <xdr:to>
      <xdr:col>4</xdr:col>
      <xdr:colOff>703201</xdr:colOff>
      <xdr:row>26</xdr:row>
      <xdr:rowOff>72075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695326</xdr:colOff>
      <xdr:row>10</xdr:row>
      <xdr:rowOff>142875</xdr:rowOff>
    </xdr:from>
    <xdr:to>
      <xdr:col>6</xdr:col>
      <xdr:colOff>26926</xdr:colOff>
      <xdr:row>26</xdr:row>
      <xdr:rowOff>72075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19051</xdr:colOff>
      <xdr:row>10</xdr:row>
      <xdr:rowOff>142875</xdr:rowOff>
    </xdr:from>
    <xdr:to>
      <xdr:col>7</xdr:col>
      <xdr:colOff>188851</xdr:colOff>
      <xdr:row>26</xdr:row>
      <xdr:rowOff>72075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0</xdr:row>
          <xdr:rowOff>152400</xdr:rowOff>
        </xdr:from>
        <xdr:to>
          <xdr:col>3</xdr:col>
          <xdr:colOff>981075</xdr:colOff>
          <xdr:row>0</xdr:row>
          <xdr:rowOff>428625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71" name="Object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29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352425</xdr:rowOff>
        </xdr:to>
        <xdr:sp macro="" textlink="">
          <xdr:nvSpPr>
            <xdr:cNvPr id="1172" name="Object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31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32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</xdr:colOff>
          <xdr:row>0</xdr:row>
          <xdr:rowOff>9525</xdr:rowOff>
        </xdr:from>
        <xdr:to>
          <xdr:col>6</xdr:col>
          <xdr:colOff>600075</xdr:colOff>
          <xdr:row>1</xdr:row>
          <xdr:rowOff>0</xdr:rowOff>
        </xdr:to>
        <xdr:sp macro="" textlink="">
          <xdr:nvSpPr>
            <xdr:cNvPr id="1173" name="Object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15</xdr:col>
      <xdr:colOff>0</xdr:colOff>
      <xdr:row>0</xdr:row>
      <xdr:rowOff>581024</xdr:rowOff>
    </xdr:from>
    <xdr:to>
      <xdr:col>16</xdr:col>
      <xdr:colOff>9525</xdr:colOff>
      <xdr:row>1</xdr:row>
      <xdr:rowOff>695324</xdr:rowOff>
    </xdr:to>
    <xdr:sp macro="" textlink="">
      <xdr:nvSpPr>
        <xdr:cNvPr id="35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0070C0"/>
              </a:solidFill>
              <a:latin typeface="Times New Roman"/>
              <a:cs typeface="Times New Roman"/>
            </a:rPr>
            <a:t>, K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23" sqref="H23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44" customWidth="1"/>
    <col min="8" max="8" width="13.28515625" style="41" customWidth="1"/>
    <col min="9" max="9" width="11.7109375" style="37" customWidth="1"/>
    <col min="10" max="10" width="12.42578125" style="33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27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9"/>
      <c r="C1" s="19"/>
      <c r="D1" s="14"/>
      <c r="E1" s="41"/>
      <c r="F1" s="42"/>
      <c r="G1" s="42"/>
      <c r="I1" s="32"/>
      <c r="M1" s="30"/>
      <c r="N1" s="12"/>
      <c r="P1" s="49"/>
    </row>
    <row r="2" spans="1:17" ht="56.25" customHeight="1" x14ac:dyDescent="0.2">
      <c r="A2" s="6" t="s">
        <v>0</v>
      </c>
      <c r="B2" s="31" t="s">
        <v>2</v>
      </c>
      <c r="C2" s="31" t="s">
        <v>2</v>
      </c>
      <c r="D2" s="31" t="s">
        <v>3</v>
      </c>
      <c r="E2" s="43"/>
      <c r="F2" s="43"/>
      <c r="G2" s="43"/>
      <c r="I2" s="34"/>
      <c r="M2" s="12"/>
      <c r="N2" s="12"/>
      <c r="P2" s="49"/>
    </row>
    <row r="3" spans="1:17" ht="15" x14ac:dyDescent="0.25">
      <c r="A3" s="1">
        <v>4.8000000000000001E-2</v>
      </c>
      <c r="B3" s="15">
        <v>1010</v>
      </c>
      <c r="C3" s="15">
        <v>96</v>
      </c>
      <c r="D3" s="15">
        <v>9.505997228</v>
      </c>
      <c r="E3" s="44">
        <f t="shared" ref="E3:E66" si="0" xml:space="preserve"> (2*H$7)/(LN(D3)-H$4+SQRT((LN(D3)-H$4)^2-4*H$7*H$10))</f>
        <v>243.32168189308987</v>
      </c>
      <c r="F3" s="44">
        <f xml:space="preserve"> E3^2*(1/SQRT(C3)-1/SQRT(B3))/((H$7-H$10*E3^2)*SQRT(11*2))</f>
        <v>1.5802974412885638</v>
      </c>
      <c r="G3" s="44">
        <f xml:space="preserve"> E3*(1/SQRT(C3)+1/SQRT(B3))/((H$7-H$10*E3^2)*SQRT(11*2))</f>
        <v>1.2284247280238568E-2</v>
      </c>
      <c r="H3" s="45" t="s">
        <v>4</v>
      </c>
      <c r="I3" s="35">
        <v>7.4999999999999997E-2</v>
      </c>
      <c r="J3" s="36">
        <v>262.05</v>
      </c>
      <c r="K3" s="24">
        <v>0.14299999999999999</v>
      </c>
      <c r="L3" s="24">
        <v>264.85000000000002</v>
      </c>
      <c r="M3" s="26">
        <v>0.82</v>
      </c>
      <c r="N3" s="26">
        <v>269.14999999999998</v>
      </c>
      <c r="P3" s="49"/>
    </row>
    <row r="4" spans="1:17" ht="15" x14ac:dyDescent="0.25">
      <c r="A4" s="1">
        <v>7.1999999999999995E-2</v>
      </c>
      <c r="B4" s="15">
        <v>1296.333333</v>
      </c>
      <c r="C4" s="15">
        <v>125.66666669999999</v>
      </c>
      <c r="D4" s="15">
        <v>9.2935285630000006</v>
      </c>
      <c r="E4" s="44">
        <f t="shared" si="0"/>
        <v>245.66412339577553</v>
      </c>
      <c r="F4" s="44">
        <f t="shared" ref="F4:F10" si="1" xml:space="preserve"> E4^2*(1/SQRT(C4)-1/SQRT(B4))/((H$7-H$10*E4^2)*SQRT(11*3))</f>
        <v>1.0940399278272614</v>
      </c>
      <c r="G4" s="44">
        <f xml:space="preserve"> E4*(1/SQRT(C4)+1/SQRT(B4))/((H$7-H$10*E4^2)*SQRT(11*3))</f>
        <v>8.4803437710084268E-3</v>
      </c>
      <c r="H4" s="45">
        <v>10.987098639999999</v>
      </c>
      <c r="I4" s="35">
        <v>0.156</v>
      </c>
      <c r="J4" s="36">
        <v>264.85000000000002</v>
      </c>
      <c r="K4" s="24">
        <v>0.19600000000000001</v>
      </c>
      <c r="L4" s="24">
        <v>265.85000000000002</v>
      </c>
      <c r="M4" s="26">
        <v>1.48</v>
      </c>
      <c r="N4" s="26">
        <v>267.14999999999998</v>
      </c>
      <c r="P4" s="49"/>
    </row>
    <row r="5" spans="1:17" ht="15" x14ac:dyDescent="0.25">
      <c r="A5" s="1">
        <v>9.6000000000000002E-2</v>
      </c>
      <c r="B5" s="15">
        <v>1733</v>
      </c>
      <c r="C5" s="15">
        <v>179.33333329999999</v>
      </c>
      <c r="D5" s="15">
        <v>9.1457852329999998</v>
      </c>
      <c r="E5" s="44">
        <f t="shared" si="0"/>
        <v>247.28946098536628</v>
      </c>
      <c r="F5" s="44">
        <f t="shared" si="1"/>
        <v>0.8867064301824451</v>
      </c>
      <c r="G5" s="44">
        <f t="shared" ref="G5:G10" si="2" xml:space="preserve"> E5*(1/SQRT(C5)+1/SQRT(B5))/((H$7-H$10*E5^2)*SQRT(11*3))</f>
        <v>6.9866838306962059E-3</v>
      </c>
      <c r="H5" s="46"/>
      <c r="I5" s="35">
        <v>0.216</v>
      </c>
      <c r="J5" s="36">
        <v>265.85000000000002</v>
      </c>
      <c r="K5" s="24">
        <v>0.29099999999999998</v>
      </c>
      <c r="L5" s="24">
        <v>267.75</v>
      </c>
      <c r="M5" s="26">
        <v>2.99</v>
      </c>
      <c r="N5" s="26">
        <v>262.64999999999998</v>
      </c>
      <c r="O5" s="15">
        <v>3</v>
      </c>
      <c r="P5" s="44">
        <f xml:space="preserve"> ABS(N5-E126)</f>
        <v>0.31165526348524963</v>
      </c>
      <c r="Q5" s="8"/>
    </row>
    <row r="6" spans="1:17" ht="15" x14ac:dyDescent="0.25">
      <c r="A6" s="1">
        <v>0.12</v>
      </c>
      <c r="B6" s="15">
        <v>2039.333333</v>
      </c>
      <c r="C6" s="15">
        <v>219</v>
      </c>
      <c r="D6" s="15">
        <v>9.066023758</v>
      </c>
      <c r="E6" s="44">
        <f t="shared" si="0"/>
        <v>248.16634690440668</v>
      </c>
      <c r="F6" s="44">
        <f t="shared" si="1"/>
        <v>0.78814016318368496</v>
      </c>
      <c r="G6" s="44">
        <f t="shared" si="2"/>
        <v>6.2718912918336041E-3</v>
      </c>
      <c r="H6" s="45" t="s">
        <v>5</v>
      </c>
      <c r="I6" s="35">
        <v>0.438</v>
      </c>
      <c r="J6" s="36">
        <v>269.14999999999998</v>
      </c>
      <c r="K6" s="24">
        <v>0.49299999999999999</v>
      </c>
      <c r="L6" s="24">
        <v>271.64999999999998</v>
      </c>
      <c r="M6" s="26">
        <v>5.51</v>
      </c>
      <c r="N6" s="26">
        <v>246.65</v>
      </c>
      <c r="O6" s="15">
        <v>5.52</v>
      </c>
      <c r="P6" s="44">
        <f xml:space="preserve"> ABS(N6-E231)</f>
        <v>0.75362538830918879</v>
      </c>
      <c r="Q6" s="8"/>
    </row>
    <row r="7" spans="1:17" ht="15" x14ac:dyDescent="0.25">
      <c r="A7" s="1">
        <v>0.14399999999999999</v>
      </c>
      <c r="B7" s="15">
        <v>2127</v>
      </c>
      <c r="C7" s="15">
        <v>244.66666670000001</v>
      </c>
      <c r="D7" s="15">
        <v>8.9842852660000005</v>
      </c>
      <c r="E7" s="44">
        <f t="shared" si="0"/>
        <v>249.06485096119511</v>
      </c>
      <c r="F7" s="44">
        <f t="shared" si="1"/>
        <v>0.72633764156505942</v>
      </c>
      <c r="G7" s="44">
        <f t="shared" si="2"/>
        <v>5.9096466265112155E-3</v>
      </c>
      <c r="H7" s="45">
        <v>-780.78474840000001</v>
      </c>
      <c r="I7" s="35">
        <v>0.55100000000000005</v>
      </c>
      <c r="J7" s="36">
        <v>270.85000000000002</v>
      </c>
      <c r="K7" s="24">
        <v>0.55100000000000005</v>
      </c>
      <c r="L7" s="24">
        <v>271.35000000000002</v>
      </c>
      <c r="M7" s="26">
        <v>7.09</v>
      </c>
      <c r="N7" s="26">
        <v>235.65</v>
      </c>
      <c r="O7" s="15">
        <v>7.08</v>
      </c>
      <c r="P7" s="44">
        <f xml:space="preserve"> ABS(N7-E296)</f>
        <v>7.5454765943732127E-2</v>
      </c>
      <c r="Q7" s="8"/>
    </row>
    <row r="8" spans="1:17" ht="15" x14ac:dyDescent="0.25">
      <c r="A8" s="1">
        <v>0.16800000000000001</v>
      </c>
      <c r="B8" s="15">
        <v>2101.333333</v>
      </c>
      <c r="C8" s="15">
        <v>246.33333329999999</v>
      </c>
      <c r="D8" s="15">
        <v>8.9378304639999993</v>
      </c>
      <c r="E8" s="44">
        <f t="shared" si="0"/>
        <v>249.57553836686532</v>
      </c>
      <c r="F8" s="44">
        <f t="shared" si="1"/>
        <v>0.71670113970390226</v>
      </c>
      <c r="G8" s="44">
        <f t="shared" si="2"/>
        <v>5.8619347904679915E-3</v>
      </c>
      <c r="H8" s="46"/>
      <c r="I8" s="35">
        <v>0.82599999999999996</v>
      </c>
      <c r="J8" s="36">
        <v>268.45</v>
      </c>
      <c r="K8" s="24">
        <v>0.81200000000000006</v>
      </c>
      <c r="L8" s="24">
        <v>270.25</v>
      </c>
      <c r="M8" s="26">
        <v>9.01</v>
      </c>
      <c r="N8" s="26">
        <v>219.15</v>
      </c>
      <c r="O8" s="15">
        <v>9</v>
      </c>
      <c r="P8" s="44">
        <f xml:space="preserve"> ABS(N8-E376)</f>
        <v>1.8975136542140092</v>
      </c>
      <c r="Q8" s="8"/>
    </row>
    <row r="9" spans="1:17" ht="15" x14ac:dyDescent="0.25">
      <c r="A9" s="1">
        <v>0.192</v>
      </c>
      <c r="B9" s="15">
        <v>1999.333333</v>
      </c>
      <c r="C9" s="15">
        <v>249.33333329999999</v>
      </c>
      <c r="D9" s="15">
        <v>8.7453292810000001</v>
      </c>
      <c r="E9" s="44">
        <f t="shared" si="0"/>
        <v>251.69306094698854</v>
      </c>
      <c r="F9" s="44">
        <f t="shared" si="1"/>
        <v>0.68655555072239938</v>
      </c>
      <c r="G9" s="44">
        <f t="shared" si="2"/>
        <v>5.7060740738970701E-3</v>
      </c>
      <c r="H9" s="45" t="s">
        <v>6</v>
      </c>
      <c r="I9" s="35">
        <v>0.95599999999999996</v>
      </c>
      <c r="J9" s="36">
        <v>267.45</v>
      </c>
      <c r="K9" s="24">
        <v>1.212</v>
      </c>
      <c r="L9" s="24">
        <v>267.05</v>
      </c>
      <c r="M9" s="26">
        <v>11.62</v>
      </c>
      <c r="N9" s="26">
        <v>211.65</v>
      </c>
      <c r="O9" s="15">
        <v>11.616</v>
      </c>
      <c r="P9" s="44">
        <f xml:space="preserve"> ABS(N9-E485)</f>
        <v>1.5526503771750981</v>
      </c>
      <c r="Q9" s="8"/>
    </row>
    <row r="10" spans="1:17" ht="15" x14ac:dyDescent="0.25">
      <c r="A10" s="1">
        <v>0.216</v>
      </c>
      <c r="B10" s="15">
        <v>1914.333333</v>
      </c>
      <c r="C10" s="15">
        <v>236</v>
      </c>
      <c r="D10" s="15">
        <v>8.5770366469999999</v>
      </c>
      <c r="E10" s="44">
        <f t="shared" si="0"/>
        <v>253.54770758819501</v>
      </c>
      <c r="F10" s="44">
        <f t="shared" si="1"/>
        <v>0.69585947727343278</v>
      </c>
      <c r="G10" s="44">
        <f t="shared" si="2"/>
        <v>5.7145851282443729E-3</v>
      </c>
      <c r="H10" s="45">
        <v>-2.2711981999999999E-2</v>
      </c>
      <c r="I10" s="35">
        <v>1.351</v>
      </c>
      <c r="J10" s="36">
        <v>268.25</v>
      </c>
      <c r="K10" s="24">
        <v>1.2569999999999999</v>
      </c>
      <c r="L10" s="24">
        <v>266.64999999999998</v>
      </c>
      <c r="M10" s="13"/>
      <c r="N10" s="13"/>
    </row>
    <row r="11" spans="1:17" x14ac:dyDescent="0.2">
      <c r="A11" s="1">
        <v>0.24</v>
      </c>
      <c r="B11" s="15">
        <v>1882.8</v>
      </c>
      <c r="C11" s="15">
        <v>223.4</v>
      </c>
      <c r="D11" s="15">
        <v>8.4357506210000004</v>
      </c>
      <c r="E11" s="44">
        <f t="shared" si="0"/>
        <v>255.1086455648142</v>
      </c>
      <c r="F11" s="44">
        <f t="shared" ref="F11:F20" si="3" xml:space="preserve"> E11^2*(1/SQRT(C11)-1/SQRT(B11))/((H$7-H$10*E11^2)*SQRT(11*5))</f>
        <v>0.55194240407334227</v>
      </c>
      <c r="G11" s="44">
        <f xml:space="preserve"> E11*(1/SQRT(C11)+1/SQRT(B11))/((H$7-H$10*E11^2)*SQRT(11*5))</f>
        <v>4.4372900099198444E-3</v>
      </c>
      <c r="I11" s="35">
        <v>1.4630000000000001</v>
      </c>
      <c r="J11" s="36">
        <v>268.64999999999998</v>
      </c>
      <c r="K11" s="24">
        <v>1.474</v>
      </c>
      <c r="L11" s="24">
        <v>266.45</v>
      </c>
      <c r="M11" s="10"/>
      <c r="N11" s="10"/>
    </row>
    <row r="12" spans="1:17" x14ac:dyDescent="0.2">
      <c r="A12" s="1">
        <v>0.26400000000000001</v>
      </c>
      <c r="B12" s="15">
        <v>1818</v>
      </c>
      <c r="C12" s="15">
        <v>220.4</v>
      </c>
      <c r="D12" s="15">
        <v>8.3412517420000007</v>
      </c>
      <c r="E12" s="44">
        <f t="shared" si="0"/>
        <v>256.15524966133341</v>
      </c>
      <c r="F12" s="44">
        <f t="shared" si="3"/>
        <v>0.54753028809235549</v>
      </c>
      <c r="G12" s="44">
        <f t="shared" ref="G12:G20" si="4" xml:space="preserve"> E12*(1/SQRT(C12)+1/SQRT(B12))/((H$7-H$10*E12^2)*SQRT(11*5))</f>
        <v>4.4210871450113664E-3</v>
      </c>
      <c r="I12" s="35">
        <v>1.5</v>
      </c>
      <c r="J12" s="36">
        <v>268.45</v>
      </c>
      <c r="K12" s="24">
        <v>1.847</v>
      </c>
      <c r="L12" s="24">
        <v>265.35000000000002</v>
      </c>
      <c r="M12" s="10"/>
      <c r="N12" s="10"/>
    </row>
    <row r="13" spans="1:17" x14ac:dyDescent="0.2">
      <c r="A13" s="1">
        <v>0.28799999999999998</v>
      </c>
      <c r="B13" s="15">
        <v>1776</v>
      </c>
      <c r="C13" s="15">
        <v>209.6</v>
      </c>
      <c r="D13" s="15">
        <v>8.3047937550000004</v>
      </c>
      <c r="E13" s="44">
        <f t="shared" si="0"/>
        <v>256.55966708210343</v>
      </c>
      <c r="F13" s="44">
        <f t="shared" si="3"/>
        <v>0.56350819704841504</v>
      </c>
      <c r="G13" s="44">
        <f t="shared" si="4"/>
        <v>4.495228067475412E-3</v>
      </c>
      <c r="I13" s="35">
        <v>1.6759999999999999</v>
      </c>
      <c r="J13" s="36">
        <v>267.14999999999998</v>
      </c>
      <c r="K13" s="24">
        <v>2.9769999999999999</v>
      </c>
      <c r="L13" s="24">
        <v>261.85000000000002</v>
      </c>
      <c r="M13" s="10"/>
      <c r="N13" s="10"/>
    </row>
    <row r="14" spans="1:17" x14ac:dyDescent="0.2">
      <c r="A14" s="1">
        <v>0.312</v>
      </c>
      <c r="B14" s="15">
        <v>1721</v>
      </c>
      <c r="C14" s="15">
        <v>204.8</v>
      </c>
      <c r="D14" s="15">
        <v>8.288749803</v>
      </c>
      <c r="E14" s="44">
        <f t="shared" si="0"/>
        <v>256.73775744715698</v>
      </c>
      <c r="F14" s="44">
        <f t="shared" si="3"/>
        <v>0.56797311182571275</v>
      </c>
      <c r="G14" s="44">
        <f t="shared" si="4"/>
        <v>4.5423869121971414E-3</v>
      </c>
      <c r="I14" s="35">
        <v>1.895</v>
      </c>
      <c r="J14" s="36">
        <v>265.45</v>
      </c>
      <c r="K14" s="24">
        <v>3.3690000000000002</v>
      </c>
      <c r="L14" s="24">
        <v>261.05</v>
      </c>
      <c r="M14" s="10"/>
      <c r="N14" s="10"/>
    </row>
    <row r="15" spans="1:17" x14ac:dyDescent="0.2">
      <c r="A15" s="1">
        <v>0.33600000000000002</v>
      </c>
      <c r="B15" s="15">
        <v>1665.8</v>
      </c>
      <c r="C15" s="15">
        <v>196.8</v>
      </c>
      <c r="D15" s="15">
        <v>8.2957246680000001</v>
      </c>
      <c r="E15" s="44">
        <f t="shared" si="0"/>
        <v>256.66032619308004</v>
      </c>
      <c r="F15" s="44">
        <f t="shared" si="3"/>
        <v>0.58088789399451235</v>
      </c>
      <c r="G15" s="44">
        <f t="shared" si="4"/>
        <v>4.6339391123781095E-3</v>
      </c>
      <c r="I15" s="35">
        <v>2.0489999999999999</v>
      </c>
      <c r="J15" s="36">
        <v>265.64999999999998</v>
      </c>
      <c r="K15" s="24">
        <v>3.5529999999999999</v>
      </c>
      <c r="L15" s="24">
        <v>260.05</v>
      </c>
      <c r="M15" s="10"/>
      <c r="N15" s="10"/>
    </row>
    <row r="16" spans="1:17" x14ac:dyDescent="0.2">
      <c r="A16" s="1">
        <v>0.36</v>
      </c>
      <c r="B16" s="15">
        <v>1600.8</v>
      </c>
      <c r="C16" s="15">
        <v>197.4</v>
      </c>
      <c r="D16" s="15">
        <v>8.305624925</v>
      </c>
      <c r="E16" s="44">
        <f t="shared" si="0"/>
        <v>256.55044298957341</v>
      </c>
      <c r="F16" s="44">
        <f t="shared" si="3"/>
        <v>0.57396332930703164</v>
      </c>
      <c r="G16" s="44">
        <f t="shared" si="4"/>
        <v>4.6588694207459012E-3</v>
      </c>
      <c r="I16" s="35">
        <v>2.5419999999999998</v>
      </c>
      <c r="J16" s="36">
        <v>263.25</v>
      </c>
      <c r="K16" s="24">
        <v>4.2480000000000002</v>
      </c>
      <c r="L16" s="24">
        <v>256.35000000000002</v>
      </c>
      <c r="M16" s="10"/>
      <c r="N16" s="10"/>
    </row>
    <row r="17" spans="1:14" x14ac:dyDescent="0.2">
      <c r="A17" s="1">
        <v>0.38400000000000001</v>
      </c>
      <c r="B17" s="15">
        <v>1578.4</v>
      </c>
      <c r="C17" s="15">
        <v>190.8</v>
      </c>
      <c r="D17" s="15">
        <v>8.3096879099999992</v>
      </c>
      <c r="E17" s="44">
        <f t="shared" si="0"/>
        <v>256.50535595988174</v>
      </c>
      <c r="F17" s="44">
        <f t="shared" si="3"/>
        <v>0.58716220897218152</v>
      </c>
      <c r="G17" s="44">
        <f t="shared" si="4"/>
        <v>4.729208817786705E-3</v>
      </c>
      <c r="I17" s="35">
        <v>2.9449999999999998</v>
      </c>
      <c r="J17" s="36">
        <v>263.85000000000002</v>
      </c>
      <c r="K17" s="24">
        <v>4.2990000000000004</v>
      </c>
      <c r="L17" s="24">
        <v>256.05</v>
      </c>
      <c r="M17" s="10"/>
      <c r="N17" s="10"/>
    </row>
    <row r="18" spans="1:14" x14ac:dyDescent="0.2">
      <c r="A18" s="1">
        <v>0.40799999999999997</v>
      </c>
      <c r="B18" s="15">
        <v>1554</v>
      </c>
      <c r="C18" s="15">
        <v>187.4</v>
      </c>
      <c r="D18" s="15">
        <v>8.3295431410000003</v>
      </c>
      <c r="E18" s="44">
        <f t="shared" si="0"/>
        <v>256.28508920806485</v>
      </c>
      <c r="F18" s="44">
        <f t="shared" si="3"/>
        <v>0.59396122401410556</v>
      </c>
      <c r="G18" s="44">
        <f t="shared" si="4"/>
        <v>4.7835411749278106E-3</v>
      </c>
      <c r="I18" s="35">
        <v>3</v>
      </c>
      <c r="J18" s="36">
        <v>263.64999999999998</v>
      </c>
      <c r="K18" s="24">
        <v>5.49</v>
      </c>
      <c r="L18" s="24">
        <v>246.85</v>
      </c>
      <c r="M18" s="10"/>
      <c r="N18" s="10"/>
    </row>
    <row r="19" spans="1:14" x14ac:dyDescent="0.2">
      <c r="A19" s="1">
        <v>0.432</v>
      </c>
      <c r="B19" s="15">
        <v>1538.8</v>
      </c>
      <c r="C19" s="15">
        <v>184.2</v>
      </c>
      <c r="D19" s="15">
        <v>8.3278932270000006</v>
      </c>
      <c r="E19" s="44">
        <f t="shared" si="0"/>
        <v>256.30338855131453</v>
      </c>
      <c r="F19" s="44">
        <f t="shared" si="3"/>
        <v>0.60018031085110013</v>
      </c>
      <c r="G19" s="44">
        <f t="shared" si="4"/>
        <v>4.8192240703033087E-3</v>
      </c>
      <c r="I19" s="35">
        <v>3.2010000000000001</v>
      </c>
      <c r="J19" s="36">
        <v>263.05</v>
      </c>
      <c r="K19" s="24">
        <v>6.5490000000000004</v>
      </c>
      <c r="L19" s="24">
        <v>239.55</v>
      </c>
      <c r="M19" s="10"/>
      <c r="N19" s="10"/>
    </row>
    <row r="20" spans="1:14" x14ac:dyDescent="0.2">
      <c r="A20" s="1">
        <v>0.45600000000000002</v>
      </c>
      <c r="B20" s="15">
        <v>1526.8</v>
      </c>
      <c r="C20" s="15">
        <v>188.6</v>
      </c>
      <c r="D20" s="15">
        <v>8.3269549450000007</v>
      </c>
      <c r="E20" s="44">
        <f t="shared" si="0"/>
        <v>256.31379545802372</v>
      </c>
      <c r="F20" s="44">
        <f t="shared" si="3"/>
        <v>0.58811476954216579</v>
      </c>
      <c r="G20" s="44">
        <f t="shared" si="4"/>
        <v>4.7814501486557626E-3</v>
      </c>
      <c r="I20" s="35">
        <v>3.5230000000000001</v>
      </c>
      <c r="J20" s="36">
        <v>261.45</v>
      </c>
      <c r="K20" s="24">
        <v>6.649</v>
      </c>
      <c r="L20" s="24">
        <v>238.85</v>
      </c>
      <c r="M20" s="10"/>
      <c r="N20" s="10"/>
    </row>
    <row r="21" spans="1:14" x14ac:dyDescent="0.2">
      <c r="A21" s="1">
        <v>0.48</v>
      </c>
      <c r="B21" s="15">
        <v>1502</v>
      </c>
      <c r="C21" s="15">
        <v>182.7142857</v>
      </c>
      <c r="D21" s="15">
        <v>8.3169737329999993</v>
      </c>
      <c r="E21" s="44">
        <f t="shared" si="0"/>
        <v>256.42451678840524</v>
      </c>
      <c r="F21" s="44">
        <f t="shared" ref="F21:F30" si="5" xml:space="preserve"> E21^2*(1/SQRT(C21)-1/SQRT(B21))/((H$7-H$10*E21^2)*SQRT(11*7))</f>
        <v>0.50659917837680279</v>
      </c>
      <c r="G21" s="44">
        <f xml:space="preserve"> E21*(1/SQRT(C21)+1/SQRT(B21))/((H$7-H$10*E21^2)*SQRT(11*7))</f>
        <v>4.0918348281170878E-3</v>
      </c>
      <c r="I21" s="35">
        <v>3.798</v>
      </c>
      <c r="J21" s="36">
        <v>260.05</v>
      </c>
      <c r="K21" s="24">
        <v>7.07</v>
      </c>
      <c r="L21" s="24">
        <v>234.85</v>
      </c>
      <c r="M21" s="10"/>
      <c r="N21" s="10"/>
    </row>
    <row r="22" spans="1:14" x14ac:dyDescent="0.2">
      <c r="A22" s="1">
        <v>0.504</v>
      </c>
      <c r="B22" s="15">
        <v>1503.2857140000001</v>
      </c>
      <c r="C22" s="15">
        <v>177.42857140000001</v>
      </c>
      <c r="D22" s="15">
        <v>8.3337163840000006</v>
      </c>
      <c r="E22" s="44">
        <f t="shared" si="0"/>
        <v>256.2388067640257</v>
      </c>
      <c r="F22" s="44">
        <f t="shared" si="5"/>
        <v>0.51904224639023433</v>
      </c>
      <c r="G22" s="44">
        <f t="shared" ref="G22:G30" si="6" xml:space="preserve"> E22*(1/SQRT(C22)+1/SQRT(B22))/((H$7-H$10*E22^2)*SQRT(11*7))</f>
        <v>4.1458235178912489E-3</v>
      </c>
      <c r="I22" s="35">
        <v>4.3609999999999998</v>
      </c>
      <c r="J22" s="36">
        <v>256.05</v>
      </c>
      <c r="K22" s="24">
        <v>7.8810000000000002</v>
      </c>
      <c r="L22" s="24">
        <v>228.25</v>
      </c>
      <c r="M22" s="10"/>
      <c r="N22" s="10"/>
    </row>
    <row r="23" spans="1:14" x14ac:dyDescent="0.2">
      <c r="A23" s="1">
        <v>0.52800000000000002</v>
      </c>
      <c r="B23" s="15">
        <v>1486.5714290000001</v>
      </c>
      <c r="C23" s="15">
        <v>175.57142859999999</v>
      </c>
      <c r="D23" s="15">
        <v>8.3297031149999992</v>
      </c>
      <c r="E23" s="44">
        <f t="shared" si="0"/>
        <v>256.28331496234819</v>
      </c>
      <c r="F23" s="44">
        <f t="shared" si="5"/>
        <v>0.52149117404261536</v>
      </c>
      <c r="G23" s="44">
        <f t="shared" si="6"/>
        <v>4.1657296127522387E-3</v>
      </c>
      <c r="I23" s="35">
        <v>5.2519999999999998</v>
      </c>
      <c r="J23" s="36">
        <v>249.65</v>
      </c>
      <c r="K23" s="24">
        <v>8.98</v>
      </c>
      <c r="L23" s="24">
        <v>219.25</v>
      </c>
      <c r="M23" s="10"/>
      <c r="N23" s="10"/>
    </row>
    <row r="24" spans="1:14" x14ac:dyDescent="0.2">
      <c r="A24" s="1">
        <v>0.55200000000000005</v>
      </c>
      <c r="B24" s="15">
        <v>1494.142857</v>
      </c>
      <c r="C24" s="15">
        <v>176.7142857</v>
      </c>
      <c r="D24" s="15">
        <v>8.3204094380000004</v>
      </c>
      <c r="E24" s="44">
        <f t="shared" si="0"/>
        <v>256.38640144750633</v>
      </c>
      <c r="F24" s="44">
        <f t="shared" si="5"/>
        <v>0.51915207320917578</v>
      </c>
      <c r="G24" s="44">
        <f t="shared" si="6"/>
        <v>4.1476532800243009E-3</v>
      </c>
      <c r="I24" s="35">
        <v>5.53</v>
      </c>
      <c r="J24" s="36">
        <v>247.65</v>
      </c>
      <c r="K24" s="24">
        <v>9.0879999999999992</v>
      </c>
      <c r="L24" s="24">
        <v>217.65</v>
      </c>
      <c r="M24" s="10"/>
      <c r="N24" s="10"/>
    </row>
    <row r="25" spans="1:14" x14ac:dyDescent="0.2">
      <c r="A25" s="1">
        <v>0.57599999999999996</v>
      </c>
      <c r="B25" s="15">
        <v>1507.142857</v>
      </c>
      <c r="C25" s="15">
        <v>179.57142859999999</v>
      </c>
      <c r="D25" s="15">
        <v>8.3091367040000002</v>
      </c>
      <c r="E25" s="44">
        <f t="shared" si="0"/>
        <v>256.51147242817638</v>
      </c>
      <c r="F25" s="44">
        <f t="shared" si="5"/>
        <v>0.51345920803169054</v>
      </c>
      <c r="G25" s="44">
        <f t="shared" si="6"/>
        <v>4.1120114513127437E-3</v>
      </c>
      <c r="I25" s="35">
        <v>5.72</v>
      </c>
      <c r="J25" s="36">
        <v>246.45</v>
      </c>
      <c r="K25" s="24">
        <v>10.031000000000001</v>
      </c>
      <c r="L25" s="24">
        <v>211.75</v>
      </c>
      <c r="M25" s="10"/>
      <c r="N25" s="10"/>
    </row>
    <row r="26" spans="1:14" x14ac:dyDescent="0.2">
      <c r="A26" s="1">
        <v>0.6</v>
      </c>
      <c r="B26" s="15">
        <v>1531.2857140000001</v>
      </c>
      <c r="C26" s="15">
        <v>183.2857143</v>
      </c>
      <c r="D26" s="15">
        <v>8.3344428290000003</v>
      </c>
      <c r="E26" s="44">
        <f t="shared" si="0"/>
        <v>256.23075077526744</v>
      </c>
      <c r="F26" s="44">
        <f t="shared" si="5"/>
        <v>0.50883614382887798</v>
      </c>
      <c r="G26" s="44">
        <f t="shared" si="6"/>
        <v>4.0867930531058244E-3</v>
      </c>
      <c r="I26" s="35">
        <v>5.9909999999999997</v>
      </c>
      <c r="J26" s="36">
        <v>244.65</v>
      </c>
      <c r="K26" s="24">
        <v>10.081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1590</v>
      </c>
      <c r="C27" s="15">
        <v>191.7142857</v>
      </c>
      <c r="D27" s="15">
        <v>8.3515544760000004</v>
      </c>
      <c r="E27" s="44">
        <f t="shared" si="0"/>
        <v>256.0410310847268</v>
      </c>
      <c r="F27" s="44">
        <f t="shared" si="5"/>
        <v>0.49736878204587243</v>
      </c>
      <c r="G27" s="44">
        <f t="shared" si="6"/>
        <v>4.009216821486178E-3</v>
      </c>
      <c r="I27" s="35">
        <v>6.1920000000000002</v>
      </c>
      <c r="J27" s="36">
        <v>243.05</v>
      </c>
      <c r="K27" s="24">
        <v>10.130000000000001</v>
      </c>
      <c r="L27" s="24">
        <v>211.65</v>
      </c>
      <c r="M27" s="10"/>
      <c r="N27" s="10"/>
    </row>
    <row r="28" spans="1:14" x14ac:dyDescent="0.2">
      <c r="A28" s="5">
        <v>0.64800000000000002</v>
      </c>
      <c r="B28" s="15">
        <v>1672.7142859999999</v>
      </c>
      <c r="C28" s="15">
        <v>203.2857143</v>
      </c>
      <c r="D28" s="15">
        <v>8.3527267849999998</v>
      </c>
      <c r="E28" s="44">
        <f t="shared" si="0"/>
        <v>256.02803640364812</v>
      </c>
      <c r="F28" s="44">
        <f t="shared" si="5"/>
        <v>0.48204377267395043</v>
      </c>
      <c r="G28" s="44">
        <f t="shared" si="6"/>
        <v>3.8980408652753117E-3</v>
      </c>
      <c r="I28" s="35">
        <v>6.9029999999999996</v>
      </c>
      <c r="J28" s="36">
        <v>237.45</v>
      </c>
      <c r="K28" s="24">
        <v>10.435</v>
      </c>
      <c r="L28" s="24">
        <v>211.95</v>
      </c>
      <c r="M28" s="10"/>
      <c r="N28" s="10"/>
    </row>
    <row r="29" spans="1:14" x14ac:dyDescent="0.2">
      <c r="A29" s="5">
        <v>0.67200000000000004</v>
      </c>
      <c r="B29" s="15">
        <v>1765.5714290000001</v>
      </c>
      <c r="C29" s="15">
        <v>215.57142859999999</v>
      </c>
      <c r="D29" s="15">
        <v>8.3704697810000006</v>
      </c>
      <c r="E29" s="44">
        <f t="shared" si="0"/>
        <v>255.8314055245279</v>
      </c>
      <c r="F29" s="44">
        <f t="shared" si="5"/>
        <v>0.46831678699768892</v>
      </c>
      <c r="G29" s="44">
        <f t="shared" si="6"/>
        <v>3.7969636376922835E-3</v>
      </c>
      <c r="I29" s="35">
        <v>7.11</v>
      </c>
      <c r="J29" s="36">
        <v>235.85</v>
      </c>
      <c r="K29" s="24">
        <v>10.54</v>
      </c>
      <c r="L29" s="24">
        <v>212.05</v>
      </c>
      <c r="M29" s="10"/>
      <c r="N29" s="10"/>
    </row>
    <row r="30" spans="1:14" x14ac:dyDescent="0.2">
      <c r="A30" s="1">
        <v>0.69599999999999995</v>
      </c>
      <c r="B30" s="15">
        <v>1907</v>
      </c>
      <c r="C30" s="15">
        <v>231.7142857</v>
      </c>
      <c r="D30" s="15">
        <v>8.3891659890000003</v>
      </c>
      <c r="E30" s="44">
        <f t="shared" si="0"/>
        <v>255.62430014913664</v>
      </c>
      <c r="F30" s="44">
        <f t="shared" si="5"/>
        <v>0.45310875122598943</v>
      </c>
      <c r="G30" s="44">
        <f t="shared" si="6"/>
        <v>3.6695670159981632E-3</v>
      </c>
      <c r="I30" s="35">
        <v>7.7709999999999999</v>
      </c>
      <c r="J30" s="36">
        <v>230.05</v>
      </c>
      <c r="K30" s="24">
        <v>11.52</v>
      </c>
      <c r="L30" s="24">
        <v>214.65</v>
      </c>
      <c r="M30" s="10"/>
      <c r="N30" s="10"/>
    </row>
    <row r="31" spans="1:14" x14ac:dyDescent="0.2">
      <c r="A31" s="1">
        <v>0.72</v>
      </c>
      <c r="B31" s="15">
        <v>2145.5555559999998</v>
      </c>
      <c r="C31" s="15">
        <v>256.22222219999998</v>
      </c>
      <c r="D31" s="15">
        <v>8.4205344419999992</v>
      </c>
      <c r="E31" s="44">
        <f t="shared" si="0"/>
        <v>255.27701804073547</v>
      </c>
      <c r="F31" s="44">
        <f t="shared" ref="F31:F40" si="7" xml:space="preserve"> E31^2*(1/SQRT(C31)-1/SQRT(B31))/((H$7-H$10*E31^2)*SQRT(11*9))</f>
        <v>0.38292434007330273</v>
      </c>
      <c r="G31" s="44">
        <f xml:space="preserve"> E31*(1/SQRT(C31)+1/SQRT(B31))/((H$7-H$10*E31^2)*SQRT(11*9))</f>
        <v>3.0842267400560787E-3</v>
      </c>
      <c r="I31" s="35">
        <v>8.0350000000000001</v>
      </c>
      <c r="J31" s="36">
        <v>228.45</v>
      </c>
      <c r="K31" s="24">
        <v>11.712999999999999</v>
      </c>
      <c r="L31" s="24">
        <v>215.45</v>
      </c>
      <c r="M31" s="10"/>
      <c r="N31" s="10"/>
    </row>
    <row r="32" spans="1:14" x14ac:dyDescent="0.2">
      <c r="A32" s="1">
        <v>0.74399999999999999</v>
      </c>
      <c r="B32" s="15">
        <v>2359.1111110000002</v>
      </c>
      <c r="C32" s="15">
        <v>280.55555559999999</v>
      </c>
      <c r="D32" s="15">
        <v>8.4579596020000007</v>
      </c>
      <c r="E32" s="44">
        <f t="shared" si="0"/>
        <v>254.86299336914124</v>
      </c>
      <c r="F32" s="44">
        <f t="shared" si="7"/>
        <v>0.36767813377725816</v>
      </c>
      <c r="G32" s="44">
        <f t="shared" ref="G32:G40" si="8" xml:space="preserve"> E32*(1/SQRT(C32)+1/SQRT(B32))/((H$7-H$10*E32^2)*SQRT(11*9))</f>
        <v>2.9614066372550141E-3</v>
      </c>
      <c r="I32" s="35">
        <v>9.0299999999999994</v>
      </c>
      <c r="J32" s="36">
        <v>221.65</v>
      </c>
      <c r="K32" s="24">
        <v>12.151</v>
      </c>
      <c r="L32" s="24">
        <v>215.35</v>
      </c>
      <c r="M32" s="10"/>
      <c r="N32" s="10"/>
    </row>
    <row r="33" spans="1:14" x14ac:dyDescent="0.2">
      <c r="A33" s="1">
        <v>0.76800000000000002</v>
      </c>
      <c r="B33" s="15">
        <v>2637.1111110000002</v>
      </c>
      <c r="C33" s="15">
        <v>310.77777780000002</v>
      </c>
      <c r="D33" s="15">
        <v>8.4993583539999999</v>
      </c>
      <c r="E33" s="44">
        <f t="shared" si="0"/>
        <v>254.40538197086732</v>
      </c>
      <c r="F33" s="44">
        <f t="shared" si="7"/>
        <v>0.35160065659943923</v>
      </c>
      <c r="G33" s="44">
        <f t="shared" si="8"/>
        <v>2.8269571954663789E-3</v>
      </c>
      <c r="I33" s="35">
        <v>10.19</v>
      </c>
      <c r="J33" s="36">
        <v>213.05</v>
      </c>
      <c r="K33" s="24">
        <v>12.585000000000001</v>
      </c>
      <c r="L33" s="24">
        <v>215.25</v>
      </c>
      <c r="M33" s="10"/>
      <c r="N33" s="10"/>
    </row>
    <row r="34" spans="1:14" x14ac:dyDescent="0.2">
      <c r="A34" s="1">
        <v>0.79200000000000004</v>
      </c>
      <c r="B34" s="15">
        <v>2957.666667</v>
      </c>
      <c r="C34" s="15">
        <v>341.44444440000001</v>
      </c>
      <c r="D34" s="15">
        <v>8.5523986409999999</v>
      </c>
      <c r="E34" s="44">
        <f t="shared" si="0"/>
        <v>253.81961684058155</v>
      </c>
      <c r="F34" s="44">
        <f t="shared" si="7"/>
        <v>0.33901226435824078</v>
      </c>
      <c r="G34" s="44">
        <f t="shared" si="8"/>
        <v>2.7103508529459017E-3</v>
      </c>
      <c r="I34" s="35">
        <v>10.315</v>
      </c>
      <c r="J34" s="36">
        <v>212.25</v>
      </c>
      <c r="K34" s="24">
        <v>13.051</v>
      </c>
      <c r="L34" s="24">
        <v>215.15</v>
      </c>
      <c r="M34" s="10"/>
      <c r="N34" s="10"/>
    </row>
    <row r="35" spans="1:14" x14ac:dyDescent="0.2">
      <c r="A35" s="1">
        <v>0.81599999999999995</v>
      </c>
      <c r="B35" s="15">
        <v>3330.5555559999998</v>
      </c>
      <c r="C35" s="15">
        <v>384.55555559999999</v>
      </c>
      <c r="D35" s="15">
        <v>8.5987773589999996</v>
      </c>
      <c r="E35" s="44">
        <f t="shared" si="0"/>
        <v>253.30786561922594</v>
      </c>
      <c r="F35" s="44">
        <f t="shared" si="7"/>
        <v>0.32091637940989709</v>
      </c>
      <c r="G35" s="44">
        <f t="shared" si="8"/>
        <v>2.5710231901628876E-3</v>
      </c>
      <c r="I35" s="35">
        <v>10.896000000000001</v>
      </c>
      <c r="J35" s="36">
        <v>208.45</v>
      </c>
      <c r="K35" s="24">
        <v>13.34</v>
      </c>
      <c r="L35" s="24">
        <v>215.05</v>
      </c>
      <c r="M35" s="10"/>
      <c r="N35" s="10"/>
    </row>
    <row r="36" spans="1:14" x14ac:dyDescent="0.2">
      <c r="A36" s="1">
        <v>0.84</v>
      </c>
      <c r="B36" s="15">
        <v>3758.333333</v>
      </c>
      <c r="C36" s="15">
        <v>430.11111110000002</v>
      </c>
      <c r="D36" s="15">
        <v>8.6313313180000009</v>
      </c>
      <c r="E36" s="44">
        <f t="shared" si="0"/>
        <v>252.94888532797515</v>
      </c>
      <c r="F36" s="44">
        <f t="shared" si="7"/>
        <v>0.30513804322243299</v>
      </c>
      <c r="G36" s="44">
        <f t="shared" si="8"/>
        <v>2.4397695880740166E-3</v>
      </c>
      <c r="I36" s="35">
        <v>11.175000000000001</v>
      </c>
      <c r="J36" s="36">
        <v>207.85</v>
      </c>
      <c r="K36" s="24">
        <v>15.89</v>
      </c>
      <c r="L36" s="24">
        <v>213.45</v>
      </c>
      <c r="M36" s="9"/>
      <c r="N36" s="9"/>
    </row>
    <row r="37" spans="1:14" x14ac:dyDescent="0.2">
      <c r="A37" s="1">
        <v>0.86399999999999999</v>
      </c>
      <c r="B37" s="15">
        <v>4239</v>
      </c>
      <c r="C37" s="15">
        <v>483.55555559999999</v>
      </c>
      <c r="D37" s="15">
        <v>8.6432606760000006</v>
      </c>
      <c r="E37" s="44">
        <f t="shared" si="0"/>
        <v>252.81738097776008</v>
      </c>
      <c r="F37" s="44">
        <f t="shared" si="7"/>
        <v>0.2883677100932055</v>
      </c>
      <c r="G37" s="44">
        <f t="shared" si="8"/>
        <v>2.3040385279124147E-3</v>
      </c>
      <c r="I37" s="35">
        <v>11.56</v>
      </c>
      <c r="J37" s="36">
        <v>209.25</v>
      </c>
      <c r="K37" s="24">
        <v>16.757000000000001</v>
      </c>
      <c r="L37" s="24">
        <v>212.35</v>
      </c>
      <c r="M37" s="9"/>
      <c r="N37" s="9"/>
    </row>
    <row r="38" spans="1:14" x14ac:dyDescent="0.2">
      <c r="A38" s="1">
        <v>0.88800000000000001</v>
      </c>
      <c r="B38" s="15">
        <v>4755.5555560000003</v>
      </c>
      <c r="C38" s="15">
        <v>543.55555560000005</v>
      </c>
      <c r="D38" s="15">
        <v>8.6436553010000008</v>
      </c>
      <c r="E38" s="44">
        <f t="shared" si="0"/>
        <v>252.81303117828813</v>
      </c>
      <c r="F38" s="44">
        <f t="shared" si="7"/>
        <v>0.27186033653784936</v>
      </c>
      <c r="G38" s="44">
        <f t="shared" si="8"/>
        <v>2.1738240549202554E-3</v>
      </c>
      <c r="I38" s="35">
        <v>12.042</v>
      </c>
      <c r="J38" s="36">
        <v>210.25</v>
      </c>
      <c r="M38" s="9"/>
      <c r="N38" s="9"/>
    </row>
    <row r="39" spans="1:14" x14ac:dyDescent="0.2">
      <c r="A39" s="1">
        <v>0.91200000000000003</v>
      </c>
      <c r="B39" s="15">
        <v>5328.2222220000003</v>
      </c>
      <c r="C39" s="15">
        <v>604.66666669999995</v>
      </c>
      <c r="D39" s="15">
        <v>8.6291793049999992</v>
      </c>
      <c r="E39" s="44">
        <f t="shared" si="0"/>
        <v>252.97261066243954</v>
      </c>
      <c r="F39" s="44">
        <f t="shared" si="7"/>
        <v>0.25784848405523236</v>
      </c>
      <c r="G39" s="44">
        <f t="shared" si="8"/>
        <v>2.054873120191085E-3</v>
      </c>
      <c r="I39" s="35">
        <v>12.457000000000001</v>
      </c>
      <c r="J39" s="36">
        <v>211.05</v>
      </c>
      <c r="M39" s="9"/>
      <c r="N39" s="9"/>
    </row>
    <row r="40" spans="1:14" x14ac:dyDescent="0.2">
      <c r="A40" s="1">
        <v>0.93600000000000005</v>
      </c>
      <c r="B40" s="15">
        <v>5939.4444439999997</v>
      </c>
      <c r="C40" s="15">
        <v>682.66666669999995</v>
      </c>
      <c r="D40" s="15">
        <v>8.5929573930000007</v>
      </c>
      <c r="E40" s="44">
        <f t="shared" si="0"/>
        <v>253.37206283154961</v>
      </c>
      <c r="F40" s="44">
        <f t="shared" si="7"/>
        <v>0.24100260644264529</v>
      </c>
      <c r="G40" s="44">
        <f t="shared" si="8"/>
        <v>1.9269322420726635E-3</v>
      </c>
      <c r="I40" s="35">
        <v>13.34</v>
      </c>
      <c r="J40" s="36">
        <v>212.85</v>
      </c>
    </row>
    <row r="41" spans="1:14" x14ac:dyDescent="0.2">
      <c r="A41" s="1">
        <v>0.96</v>
      </c>
      <c r="B41" s="15">
        <v>6680.7272730000004</v>
      </c>
      <c r="C41" s="15">
        <v>777.90909090000002</v>
      </c>
      <c r="D41" s="15">
        <v>8.5523040990000005</v>
      </c>
      <c r="E41" s="44">
        <f t="shared" si="0"/>
        <v>253.82066044325208</v>
      </c>
      <c r="F41" s="44">
        <f t="shared" ref="F41:F50" si="9" xml:space="preserve"> E41^2*(1/SQRT(C41)-1/SQRT(B41))/((H$7-H$10*E41^2)*SQRT(11*11))</f>
        <v>0.20270656980267882</v>
      </c>
      <c r="G41" s="44">
        <f xml:space="preserve"> E41*(1/SQRT(C41)+1/SQRT(B41))/((H$7-H$10*E41^2)*SQRT(11*11))</f>
        <v>1.6259771173640315E-3</v>
      </c>
      <c r="I41" s="35">
        <v>13.551</v>
      </c>
      <c r="J41" s="36">
        <v>213.45</v>
      </c>
    </row>
    <row r="42" spans="1:14" x14ac:dyDescent="0.2">
      <c r="A42" s="1">
        <v>0.98399999999999999</v>
      </c>
      <c r="B42" s="15">
        <v>7377.7272730000004</v>
      </c>
      <c r="C42" s="15">
        <v>867.45454549999999</v>
      </c>
      <c r="D42" s="15">
        <v>8.4980679670000008</v>
      </c>
      <c r="E42" s="44">
        <f t="shared" si="0"/>
        <v>254.41963993955167</v>
      </c>
      <c r="F42" s="44">
        <f t="shared" si="9"/>
        <v>0.19045024072996733</v>
      </c>
      <c r="G42" s="44">
        <f t="shared" ref="G42:G50" si="10" xml:space="preserve"> E42*(1/SQRT(C42)+1/SQRT(B42))/((H$7-H$10*E42^2)*SQRT(11*11))</f>
        <v>1.5298149002777473E-3</v>
      </c>
      <c r="I42" s="35">
        <v>14.042</v>
      </c>
      <c r="J42" s="36">
        <v>212.95</v>
      </c>
    </row>
    <row r="43" spans="1:14" x14ac:dyDescent="0.2">
      <c r="A43" s="1">
        <v>1.008</v>
      </c>
      <c r="B43" s="15">
        <v>8097.181818</v>
      </c>
      <c r="C43" s="15">
        <v>962.45454549999999</v>
      </c>
      <c r="D43" s="15">
        <v>8.436097041</v>
      </c>
      <c r="E43" s="44">
        <f t="shared" si="0"/>
        <v>255.10481294738409</v>
      </c>
      <c r="F43" s="44">
        <f t="shared" si="9"/>
        <v>0.17920361173308838</v>
      </c>
      <c r="G43" s="44">
        <f t="shared" si="10"/>
        <v>1.4417083506131148E-3</v>
      </c>
      <c r="I43" s="35">
        <v>15.86</v>
      </c>
      <c r="J43" s="36">
        <v>211.25</v>
      </c>
    </row>
    <row r="44" spans="1:14" x14ac:dyDescent="0.2">
      <c r="A44" s="1">
        <v>1.032</v>
      </c>
      <c r="B44" s="15">
        <v>8841</v>
      </c>
      <c r="C44" s="15">
        <v>1061.818182</v>
      </c>
      <c r="D44" s="15">
        <v>8.3675870490000008</v>
      </c>
      <c r="E44" s="44">
        <f t="shared" si="0"/>
        <v>255.86334678283501</v>
      </c>
      <c r="F44" s="44">
        <f t="shared" si="9"/>
        <v>0.16902577143868314</v>
      </c>
      <c r="G44" s="44">
        <f t="shared" si="10"/>
        <v>1.361324474262953E-3</v>
      </c>
      <c r="I44" s="35">
        <v>15.984999999999999</v>
      </c>
      <c r="J44" s="36">
        <v>211.05</v>
      </c>
    </row>
    <row r="45" spans="1:14" x14ac:dyDescent="0.2">
      <c r="A45" s="1">
        <v>1.056</v>
      </c>
      <c r="B45" s="15">
        <v>9623.5454549999995</v>
      </c>
      <c r="C45" s="15">
        <v>1164.5454549999999</v>
      </c>
      <c r="D45" s="15">
        <v>8.2872648210000008</v>
      </c>
      <c r="E45" s="44">
        <f t="shared" si="0"/>
        <v>256.75424476451514</v>
      </c>
      <c r="F45" s="44">
        <f t="shared" si="9"/>
        <v>0.15985093213646664</v>
      </c>
      <c r="G45" s="44">
        <f t="shared" si="10"/>
        <v>1.2867861484815394E-3</v>
      </c>
      <c r="I45" s="35">
        <v>15.997999999999999</v>
      </c>
      <c r="J45" s="36">
        <v>211.05</v>
      </c>
    </row>
    <row r="46" spans="1:14" x14ac:dyDescent="0.2">
      <c r="A46" s="1">
        <v>1.08</v>
      </c>
      <c r="B46" s="15">
        <v>10427.54545</v>
      </c>
      <c r="C46" s="15">
        <v>1269.5454549999999</v>
      </c>
      <c r="D46" s="15">
        <v>8.2084077860000004</v>
      </c>
      <c r="E46" s="44">
        <f t="shared" si="0"/>
        <v>257.63073089315327</v>
      </c>
      <c r="F46" s="44">
        <f t="shared" si="9"/>
        <v>0.15172570228552154</v>
      </c>
      <c r="G46" s="44">
        <f t="shared" si="10"/>
        <v>1.2201664099845261E-3</v>
      </c>
      <c r="I46" s="35"/>
      <c r="J46" s="36"/>
    </row>
    <row r="47" spans="1:14" x14ac:dyDescent="0.2">
      <c r="A47" s="1">
        <v>1.1040000000000001</v>
      </c>
      <c r="B47" s="15">
        <v>11233.727269999999</v>
      </c>
      <c r="C47" s="15">
        <v>1379.818182</v>
      </c>
      <c r="D47" s="15">
        <v>8.1328959459999997</v>
      </c>
      <c r="E47" s="44">
        <f t="shared" si="0"/>
        <v>258.47191482613903</v>
      </c>
      <c r="F47" s="44">
        <f t="shared" si="9"/>
        <v>0.14418509238978072</v>
      </c>
      <c r="G47" s="44">
        <f t="shared" si="10"/>
        <v>1.1598217370642702E-3</v>
      </c>
      <c r="I47" s="35"/>
      <c r="J47" s="36"/>
    </row>
    <row r="48" spans="1:14" x14ac:dyDescent="0.2">
      <c r="A48" s="1">
        <v>1.1279999999999999</v>
      </c>
      <c r="B48" s="15">
        <v>12053.45455</v>
      </c>
      <c r="C48" s="15">
        <v>1490.909091</v>
      </c>
      <c r="D48" s="15">
        <v>8.060772279</v>
      </c>
      <c r="E48" s="44">
        <f t="shared" si="0"/>
        <v>259.27722210727643</v>
      </c>
      <c r="F48" s="44">
        <f t="shared" si="9"/>
        <v>0.13754248322255103</v>
      </c>
      <c r="G48" s="44">
        <f t="shared" si="10"/>
        <v>1.1060499434850546E-3</v>
      </c>
      <c r="I48" s="35"/>
      <c r="J48" s="36"/>
    </row>
    <row r="49" spans="1:10" x14ac:dyDescent="0.2">
      <c r="A49" s="1">
        <v>1.1519999999999999</v>
      </c>
      <c r="B49" s="15">
        <v>12867.45455</v>
      </c>
      <c r="C49" s="15">
        <v>1609.363636</v>
      </c>
      <c r="D49" s="15">
        <v>7.9929581939999998</v>
      </c>
      <c r="E49" s="44">
        <f t="shared" si="0"/>
        <v>260.0362008246895</v>
      </c>
      <c r="F49" s="44">
        <f t="shared" si="9"/>
        <v>0.1311838593162836</v>
      </c>
      <c r="G49" s="44">
        <f t="shared" si="10"/>
        <v>1.0565522320405366E-3</v>
      </c>
      <c r="I49" s="35"/>
      <c r="J49" s="36"/>
    </row>
    <row r="50" spans="1:10" x14ac:dyDescent="0.2">
      <c r="A50" s="1">
        <v>1.1759999999999999</v>
      </c>
      <c r="B50" s="15">
        <v>13689.272730000001</v>
      </c>
      <c r="C50" s="15">
        <v>1726.636364</v>
      </c>
      <c r="D50" s="15">
        <v>7.9299200729999999</v>
      </c>
      <c r="E50" s="44">
        <f t="shared" si="0"/>
        <v>260.74338707761206</v>
      </c>
      <c r="F50" s="44">
        <f t="shared" si="9"/>
        <v>0.12565406044832259</v>
      </c>
      <c r="G50" s="44">
        <f t="shared" si="10"/>
        <v>1.0127228691834858E-3</v>
      </c>
    </row>
    <row r="51" spans="1:10" x14ac:dyDescent="0.2">
      <c r="A51" s="1">
        <v>1.2</v>
      </c>
      <c r="B51" s="15">
        <v>14465.615379999999</v>
      </c>
      <c r="C51" s="15">
        <v>1846.769231</v>
      </c>
      <c r="D51" s="15">
        <v>7.8669820760000002</v>
      </c>
      <c r="E51" s="44">
        <f t="shared" si="0"/>
        <v>261.45114137621368</v>
      </c>
      <c r="F51" s="44">
        <f t="shared" ref="F51:F60" si="11" xml:space="preserve"> E51^2*(1/SQRT(C51)-1/SQRT(B51))/((H$7-H$10*E51^2)*SQRT(11*13))</f>
        <v>0.11077613301469105</v>
      </c>
      <c r="G51" s="44">
        <f xml:space="preserve"> E51*(1/SQRT(C51)+1/SQRT(B51))/((H$7-H$10*E51^2)*SQRT(11*13))</f>
        <v>8.9480247010568018E-4</v>
      </c>
    </row>
    <row r="52" spans="1:10" x14ac:dyDescent="0.2">
      <c r="A52" s="1">
        <v>1.224</v>
      </c>
      <c r="B52" s="15">
        <v>15246.92308</v>
      </c>
      <c r="C52" s="15">
        <v>1965.461538</v>
      </c>
      <c r="D52" s="15">
        <v>7.8045291179999996</v>
      </c>
      <c r="E52" s="44">
        <f t="shared" si="0"/>
        <v>262.15520337333209</v>
      </c>
      <c r="F52" s="44">
        <f t="shared" si="11"/>
        <v>0.1065113592600863</v>
      </c>
      <c r="G52" s="44">
        <f t="shared" ref="G52:G60" si="12" xml:space="preserve"> E52*(1/SQRT(C52)+1/SQRT(B52))/((H$7-H$10*E52^2)*SQRT(11*13))</f>
        <v>8.6146449709865016E-4</v>
      </c>
    </row>
    <row r="53" spans="1:10" x14ac:dyDescent="0.2">
      <c r="A53" s="1">
        <v>1.248</v>
      </c>
      <c r="B53" s="15">
        <v>16037.30769</v>
      </c>
      <c r="C53" s="15">
        <v>2079.6153850000001</v>
      </c>
      <c r="D53" s="15">
        <v>7.7444516029999999</v>
      </c>
      <c r="E53" s="44">
        <f t="shared" si="0"/>
        <v>262.83422723635647</v>
      </c>
      <c r="F53" s="44">
        <f t="shared" si="11"/>
        <v>0.10284381741539325</v>
      </c>
      <c r="G53" s="44">
        <f t="shared" si="12"/>
        <v>8.3168180272098291E-4</v>
      </c>
    </row>
    <row r="54" spans="1:10" x14ac:dyDescent="0.2">
      <c r="A54" s="1">
        <v>1.272</v>
      </c>
      <c r="B54" s="15">
        <v>16832.230769999998</v>
      </c>
      <c r="C54" s="15">
        <v>2195.3846149999999</v>
      </c>
      <c r="D54" s="15">
        <v>7.6847055009999998</v>
      </c>
      <c r="E54" s="44">
        <f t="shared" si="0"/>
        <v>263.5112802774824</v>
      </c>
      <c r="F54" s="44">
        <f t="shared" si="11"/>
        <v>9.9426505800620762E-2</v>
      </c>
      <c r="G54" s="44">
        <f t="shared" si="12"/>
        <v>8.0391001376274129E-4</v>
      </c>
    </row>
    <row r="55" spans="1:10" x14ac:dyDescent="0.2">
      <c r="A55" s="1">
        <v>1.296</v>
      </c>
      <c r="B55" s="15">
        <v>17590.230769999998</v>
      </c>
      <c r="C55" s="15">
        <v>2304.538462</v>
      </c>
      <c r="D55" s="15">
        <v>7.6296199869999999</v>
      </c>
      <c r="E55" s="44">
        <f t="shared" si="0"/>
        <v>264.13715638624541</v>
      </c>
      <c r="F55" s="44">
        <f t="shared" si="11"/>
        <v>9.6472652212298629E-2</v>
      </c>
      <c r="G55" s="44">
        <f t="shared" si="12"/>
        <v>7.7962817920471258E-4</v>
      </c>
    </row>
    <row r="56" spans="1:10" x14ac:dyDescent="0.2">
      <c r="A56" s="1">
        <v>1.32</v>
      </c>
      <c r="B56" s="15">
        <v>18338.07692</v>
      </c>
      <c r="C56" s="15">
        <v>2422</v>
      </c>
      <c r="D56" s="15">
        <v>7.5798169590000004</v>
      </c>
      <c r="E56" s="44">
        <f t="shared" si="0"/>
        <v>264.70441993677639</v>
      </c>
      <c r="F56" s="44">
        <f t="shared" si="11"/>
        <v>9.3499338822819994E-2</v>
      </c>
      <c r="G56" s="44">
        <f t="shared" si="12"/>
        <v>7.5652824672459878E-4</v>
      </c>
    </row>
    <row r="57" spans="1:10" x14ac:dyDescent="0.2">
      <c r="A57" s="1">
        <v>1.3440000000000001</v>
      </c>
      <c r="B57" s="15">
        <v>19050.46154</v>
      </c>
      <c r="C57" s="15">
        <v>2531.0769230000001</v>
      </c>
      <c r="D57" s="15">
        <v>7.534692068</v>
      </c>
      <c r="E57" s="44">
        <f t="shared" si="0"/>
        <v>265.21959285164348</v>
      </c>
      <c r="F57" s="44">
        <f t="shared" si="11"/>
        <v>9.0967110742998861E-2</v>
      </c>
      <c r="G57" s="44">
        <f t="shared" si="12"/>
        <v>7.3644240931738198E-4</v>
      </c>
    </row>
    <row r="58" spans="1:10" x14ac:dyDescent="0.2">
      <c r="A58" s="1">
        <v>1.3680000000000001</v>
      </c>
      <c r="B58" s="15">
        <v>19726.92308</v>
      </c>
      <c r="C58" s="15">
        <v>2637.0769230000001</v>
      </c>
      <c r="D58" s="15">
        <v>7.4927112820000001</v>
      </c>
      <c r="E58" s="44">
        <f t="shared" si="0"/>
        <v>265.69992186038797</v>
      </c>
      <c r="F58" s="44">
        <f t="shared" si="11"/>
        <v>8.8656975955408251E-2</v>
      </c>
      <c r="G58" s="44">
        <f t="shared" si="12"/>
        <v>7.1829587887292786E-4</v>
      </c>
    </row>
    <row r="59" spans="1:10" x14ac:dyDescent="0.2">
      <c r="A59" s="1">
        <v>1.3919999999999999</v>
      </c>
      <c r="B59" s="15">
        <v>20398</v>
      </c>
      <c r="C59" s="15">
        <v>2746.3076919999999</v>
      </c>
      <c r="D59" s="15">
        <v>7.4542405150000004</v>
      </c>
      <c r="E59" s="44">
        <f t="shared" si="0"/>
        <v>266.14100493856529</v>
      </c>
      <c r="F59" s="44">
        <f t="shared" si="11"/>
        <v>8.6425381900661458E-2</v>
      </c>
      <c r="G59" s="44">
        <f t="shared" si="12"/>
        <v>7.0116786814916035E-4</v>
      </c>
    </row>
    <row r="60" spans="1:10" x14ac:dyDescent="0.2">
      <c r="A60" s="1">
        <v>1.4159999999999999</v>
      </c>
      <c r="B60" s="15">
        <v>21053.615379999999</v>
      </c>
      <c r="C60" s="15">
        <v>2849.1538460000002</v>
      </c>
      <c r="D60" s="15">
        <v>7.4168011979999999</v>
      </c>
      <c r="E60" s="44">
        <f t="shared" si="0"/>
        <v>266.5711232049614</v>
      </c>
      <c r="F60" s="44">
        <f t="shared" si="11"/>
        <v>8.4468050232426761E-2</v>
      </c>
      <c r="G60" s="44">
        <f t="shared" si="12"/>
        <v>6.8567448815043776E-4</v>
      </c>
    </row>
    <row r="61" spans="1:10" x14ac:dyDescent="0.2">
      <c r="A61" s="1">
        <v>1.44</v>
      </c>
      <c r="B61" s="15">
        <v>21620.799999999999</v>
      </c>
      <c r="C61" s="15">
        <v>2929.4666670000001</v>
      </c>
      <c r="D61" s="15">
        <v>7.3799733869999997</v>
      </c>
      <c r="E61" s="44">
        <f t="shared" si="0"/>
        <v>266.9950649065222</v>
      </c>
      <c r="F61" s="44">
        <f t="shared" ref="F61:F70" si="13" xml:space="preserve"> E61^2*(1/SQRT(C61)-1/SQRT(B61))/((H$7-H$10*E61^2)*SQRT(11*15))</f>
        <v>7.7292797807273786E-2</v>
      </c>
      <c r="G61" s="44">
        <f xml:space="preserve"> E61*(1/SQRT(C61)+1/SQRT(B61))/((H$7-H$10*E61^2)*SQRT(11*15))</f>
        <v>6.2675667152231466E-4</v>
      </c>
    </row>
    <row r="62" spans="1:10" x14ac:dyDescent="0.2">
      <c r="A62" s="1">
        <v>1.464</v>
      </c>
      <c r="B62" s="15">
        <v>22202.866669999999</v>
      </c>
      <c r="C62" s="15">
        <v>3026.333333</v>
      </c>
      <c r="D62" s="15">
        <v>7.3467166690000001</v>
      </c>
      <c r="E62" s="44">
        <f t="shared" si="0"/>
        <v>267.37863758657079</v>
      </c>
      <c r="F62" s="44">
        <f t="shared" si="13"/>
        <v>7.5711229924531817E-2</v>
      </c>
      <c r="G62" s="44">
        <f t="shared" ref="G62:G70" si="14" xml:space="preserve"> E62*(1/SQRT(C62)+1/SQRT(B62))/((H$7-H$10*E62^2)*SQRT(11*15))</f>
        <v>6.1461350792446233E-4</v>
      </c>
    </row>
    <row r="63" spans="1:10" x14ac:dyDescent="0.2">
      <c r="A63" s="1">
        <v>1.488</v>
      </c>
      <c r="B63" s="15">
        <v>22756.06667</v>
      </c>
      <c r="C63" s="15">
        <v>3119.1333330000002</v>
      </c>
      <c r="D63" s="15">
        <v>7.3142550670000004</v>
      </c>
      <c r="E63" s="44">
        <f t="shared" si="0"/>
        <v>267.75373070659663</v>
      </c>
      <c r="F63" s="44">
        <f t="shared" si="13"/>
        <v>7.4261627802969396E-2</v>
      </c>
      <c r="G63" s="44">
        <f t="shared" si="14"/>
        <v>6.0344495470756221E-4</v>
      </c>
    </row>
    <row r="64" spans="1:10" x14ac:dyDescent="0.2">
      <c r="A64" s="1">
        <v>1.512</v>
      </c>
      <c r="B64" s="15">
        <v>23293.533329999998</v>
      </c>
      <c r="C64" s="15">
        <v>3195.9333329999999</v>
      </c>
      <c r="D64" s="15">
        <v>7.2834056460000003</v>
      </c>
      <c r="E64" s="44">
        <f t="shared" si="0"/>
        <v>268.11084014251168</v>
      </c>
      <c r="F64" s="44">
        <f t="shared" si="13"/>
        <v>7.3163349996760413E-2</v>
      </c>
      <c r="G64" s="44">
        <f t="shared" si="14"/>
        <v>5.9397831647972285E-4</v>
      </c>
    </row>
    <row r="65" spans="1:7" x14ac:dyDescent="0.2">
      <c r="A65" s="1">
        <v>1.536</v>
      </c>
      <c r="B65" s="15">
        <v>23764.866669999999</v>
      </c>
      <c r="C65" s="15">
        <v>3275.5333329999999</v>
      </c>
      <c r="D65" s="15">
        <v>7.2554315689999997</v>
      </c>
      <c r="E65" s="44">
        <f t="shared" si="0"/>
        <v>268.43521825670109</v>
      </c>
      <c r="F65" s="44">
        <f t="shared" si="13"/>
        <v>7.2012225184185666E-2</v>
      </c>
      <c r="G65" s="44">
        <f t="shared" si="14"/>
        <v>5.8507465584491808E-4</v>
      </c>
    </row>
    <row r="66" spans="1:7" x14ac:dyDescent="0.2">
      <c r="A66" s="1">
        <v>1.56</v>
      </c>
      <c r="B66" s="15">
        <v>24232.266670000001</v>
      </c>
      <c r="C66" s="15">
        <v>3352.666667</v>
      </c>
      <c r="D66" s="15">
        <v>7.2303402869999998</v>
      </c>
      <c r="E66" s="44">
        <f t="shared" si="0"/>
        <v>268.72662355612113</v>
      </c>
      <c r="F66" s="44">
        <f t="shared" si="13"/>
        <v>7.0958795495091556E-2</v>
      </c>
      <c r="G66" s="44">
        <f t="shared" si="14"/>
        <v>5.7683466282603183E-4</v>
      </c>
    </row>
    <row r="67" spans="1:7" x14ac:dyDescent="0.2">
      <c r="A67" s="1">
        <v>1.5840000000000001</v>
      </c>
      <c r="B67" s="15">
        <v>24647.599999999999</v>
      </c>
      <c r="C67" s="15">
        <v>3420.6</v>
      </c>
      <c r="D67" s="15">
        <v>7.204215853</v>
      </c>
      <c r="E67" s="44">
        <f t="shared" ref="E67:E130" si="15" xml:space="preserve"> (2*H$7)/(LN(D67)-H$4+SQRT((LN(D67)-H$4)^2-4*H$7*H$10))</f>
        <v>269.03049206496416</v>
      </c>
      <c r="F67" s="44">
        <f t="shared" si="13"/>
        <v>7.0043136199293407E-2</v>
      </c>
      <c r="G67" s="44">
        <f t="shared" si="14"/>
        <v>5.6950190889576923E-4</v>
      </c>
    </row>
    <row r="68" spans="1:7" x14ac:dyDescent="0.2">
      <c r="A68" s="1">
        <v>1.6080000000000001</v>
      </c>
      <c r="B68" s="15">
        <v>25016.93333</v>
      </c>
      <c r="C68" s="15">
        <v>3489.333333</v>
      </c>
      <c r="D68" s="15">
        <v>7.1805097240000002</v>
      </c>
      <c r="E68" s="44">
        <f t="shared" si="15"/>
        <v>269.3066477643909</v>
      </c>
      <c r="F68" s="44">
        <f t="shared" si="13"/>
        <v>6.9118168491399637E-2</v>
      </c>
      <c r="G68" s="44">
        <f t="shared" si="14"/>
        <v>5.6262772362935935E-4</v>
      </c>
    </row>
    <row r="69" spans="1:7" x14ac:dyDescent="0.2">
      <c r="A69" s="1">
        <v>1.6319999999999999</v>
      </c>
      <c r="B69" s="15">
        <v>25354.799999999999</v>
      </c>
      <c r="C69" s="15">
        <v>3550.4666670000001</v>
      </c>
      <c r="D69" s="15">
        <v>7.1593003209999999</v>
      </c>
      <c r="E69" s="44">
        <f t="shared" si="15"/>
        <v>269.55405872245126</v>
      </c>
      <c r="F69" s="44">
        <f t="shared" si="13"/>
        <v>6.8326741460171453E-2</v>
      </c>
      <c r="G69" s="44">
        <f t="shared" si="14"/>
        <v>5.5663039112779152E-4</v>
      </c>
    </row>
    <row r="70" spans="1:7" x14ac:dyDescent="0.2">
      <c r="A70" s="1">
        <v>1.6559999999999999</v>
      </c>
      <c r="B70" s="15">
        <v>25660.866669999999</v>
      </c>
      <c r="C70" s="15">
        <v>3604.2</v>
      </c>
      <c r="D70" s="15">
        <v>7.13749068</v>
      </c>
      <c r="E70" s="44">
        <f t="shared" si="15"/>
        <v>269.80881056131346</v>
      </c>
      <c r="F70" s="44">
        <f t="shared" si="13"/>
        <v>6.7639539461921333E-2</v>
      </c>
      <c r="G70" s="44">
        <f t="shared" si="14"/>
        <v>5.5123680644260842E-4</v>
      </c>
    </row>
    <row r="71" spans="1:7" x14ac:dyDescent="0.2">
      <c r="A71" s="1">
        <v>1.68</v>
      </c>
      <c r="B71" s="15">
        <v>25838.88235</v>
      </c>
      <c r="C71" s="15">
        <v>3632.4117649999998</v>
      </c>
      <c r="D71" s="15">
        <v>7.116543568</v>
      </c>
      <c r="E71" s="44">
        <f t="shared" si="15"/>
        <v>270.05381495199589</v>
      </c>
      <c r="F71" s="44">
        <f t="shared" ref="F71:F80" si="16" xml:space="preserve"> E71^2*(1/SQRT(C71)-1/SQRT(B71))/((H$7-H$10*E71^2)*SQRT(11*17))</f>
        <v>6.3169787376385178E-2</v>
      </c>
      <c r="G71" s="44">
        <f xml:space="preserve"> E71*(1/SQRT(C71)+1/SQRT(B71))/((H$7-H$10*E71^2)*SQRT(11*17))</f>
        <v>5.1454122628338643E-4</v>
      </c>
    </row>
    <row r="72" spans="1:7" x14ac:dyDescent="0.2">
      <c r="A72" s="1">
        <v>1.704</v>
      </c>
      <c r="B72" s="15">
        <v>26068.764709999999</v>
      </c>
      <c r="C72" s="15">
        <v>3675.2352940000001</v>
      </c>
      <c r="D72" s="15">
        <v>7.0966295820000003</v>
      </c>
      <c r="E72" s="44">
        <f t="shared" si="15"/>
        <v>270.28703655666936</v>
      </c>
      <c r="F72" s="44">
        <f t="shared" si="16"/>
        <v>6.2650351235931906E-2</v>
      </c>
      <c r="G72" s="44">
        <f t="shared" ref="G72:G80" si="17" xml:space="preserve"> E72*(1/SQRT(C72)+1/SQRT(B72))/((H$7-H$10*E72^2)*SQRT(11*17))</f>
        <v>5.1050773001555365E-4</v>
      </c>
    </row>
    <row r="73" spans="1:7" x14ac:dyDescent="0.2">
      <c r="A73" s="1">
        <v>1.728</v>
      </c>
      <c r="B73" s="15">
        <v>26294.88235</v>
      </c>
      <c r="C73" s="15">
        <v>3716.1764710000002</v>
      </c>
      <c r="D73" s="15">
        <v>7.0791483189999997</v>
      </c>
      <c r="E73" s="44">
        <f t="shared" si="15"/>
        <v>270.49201186991883</v>
      </c>
      <c r="F73" s="44">
        <f t="shared" si="16"/>
        <v>6.2174803751496505E-2</v>
      </c>
      <c r="G73" s="44">
        <f t="shared" si="17"/>
        <v>5.0678982269758627E-4</v>
      </c>
    </row>
    <row r="74" spans="1:7" x14ac:dyDescent="0.2">
      <c r="A74" s="1">
        <v>1.752</v>
      </c>
      <c r="B74" s="15">
        <v>26471.705880000001</v>
      </c>
      <c r="C74" s="15">
        <v>3748.2941179999998</v>
      </c>
      <c r="D74" s="15">
        <v>7.0662516689999997</v>
      </c>
      <c r="E74" s="44">
        <f t="shared" si="15"/>
        <v>270.64337845490581</v>
      </c>
      <c r="F74" s="44">
        <f t="shared" si="16"/>
        <v>6.1811085456413083E-2</v>
      </c>
      <c r="G74" s="44">
        <f t="shared" si="17"/>
        <v>5.0396341176571924E-4</v>
      </c>
    </row>
    <row r="75" spans="1:7" x14ac:dyDescent="0.2">
      <c r="A75" s="1">
        <v>1.776</v>
      </c>
      <c r="B75" s="15">
        <v>26617.11765</v>
      </c>
      <c r="C75" s="15">
        <v>3776.2352940000001</v>
      </c>
      <c r="D75" s="15">
        <v>7.0548170920000004</v>
      </c>
      <c r="E75" s="44">
        <f t="shared" si="15"/>
        <v>270.77769062512414</v>
      </c>
      <c r="F75" s="44">
        <f t="shared" si="16"/>
        <v>6.1491828011893401E-2</v>
      </c>
      <c r="G75" s="44">
        <f t="shared" si="17"/>
        <v>5.0154024788169691E-4</v>
      </c>
    </row>
    <row r="76" spans="1:7" x14ac:dyDescent="0.2">
      <c r="A76" s="1">
        <v>1.8</v>
      </c>
      <c r="B76" s="15">
        <v>26724.588240000001</v>
      </c>
      <c r="C76" s="15">
        <v>3804.2941179999998</v>
      </c>
      <c r="D76" s="15">
        <v>7.0464669410000003</v>
      </c>
      <c r="E76" s="44">
        <f t="shared" si="15"/>
        <v>270.87583587057946</v>
      </c>
      <c r="F76" s="44">
        <f t="shared" si="16"/>
        <v>6.1163027280503372E-2</v>
      </c>
      <c r="G76" s="44">
        <f t="shared" si="17"/>
        <v>4.9941749291654161E-4</v>
      </c>
    </row>
    <row r="77" spans="1:7" x14ac:dyDescent="0.2">
      <c r="A77" s="1">
        <v>1.8240000000000001</v>
      </c>
      <c r="B77" s="15">
        <v>26805.823530000001</v>
      </c>
      <c r="C77" s="15">
        <v>3824.6470589999999</v>
      </c>
      <c r="D77" s="15">
        <v>7.039090635</v>
      </c>
      <c r="E77" s="44">
        <f t="shared" si="15"/>
        <v>270.96257940761274</v>
      </c>
      <c r="F77" s="44">
        <f t="shared" si="16"/>
        <v>6.0923148688203435E-2</v>
      </c>
      <c r="G77" s="44">
        <f t="shared" si="17"/>
        <v>4.978034992955654E-4</v>
      </c>
    </row>
    <row r="78" spans="1:7" x14ac:dyDescent="0.2">
      <c r="A78" s="1">
        <v>1.8480000000000001</v>
      </c>
      <c r="B78" s="15">
        <v>26869.352940000001</v>
      </c>
      <c r="C78" s="15">
        <v>3831.1764710000002</v>
      </c>
      <c r="D78" s="15">
        <v>7.0332925910000004</v>
      </c>
      <c r="E78" s="44">
        <f t="shared" si="15"/>
        <v>271.03079244333787</v>
      </c>
      <c r="F78" s="44">
        <f t="shared" si="16"/>
        <v>6.0856460621803582E-2</v>
      </c>
      <c r="G78" s="44">
        <f t="shared" si="17"/>
        <v>4.969886151180629E-4</v>
      </c>
    </row>
    <row r="79" spans="1:7" x14ac:dyDescent="0.2">
      <c r="A79" s="1">
        <v>1.8720000000000001</v>
      </c>
      <c r="B79" s="15">
        <v>26895.352940000001</v>
      </c>
      <c r="C79" s="15">
        <v>3827.0588240000002</v>
      </c>
      <c r="D79" s="15">
        <v>7.0283181069999996</v>
      </c>
      <c r="E79" s="44">
        <f t="shared" si="15"/>
        <v>271.08933717271367</v>
      </c>
      <c r="F79" s="44">
        <f t="shared" si="16"/>
        <v>6.0903760074444445E-2</v>
      </c>
      <c r="G79" s="44">
        <f t="shared" si="17"/>
        <v>4.9682067479343047E-4</v>
      </c>
    </row>
    <row r="80" spans="1:7" x14ac:dyDescent="0.2">
      <c r="A80" s="1">
        <v>1.8959999999999999</v>
      </c>
      <c r="B80" s="15">
        <v>26901.88235</v>
      </c>
      <c r="C80" s="15">
        <v>3834.6470589999999</v>
      </c>
      <c r="D80" s="15">
        <v>7.025079753</v>
      </c>
      <c r="E80" s="44">
        <f t="shared" si="15"/>
        <v>271.12745969879728</v>
      </c>
      <c r="F80" s="44">
        <f t="shared" si="16"/>
        <v>6.0796403149186273E-2</v>
      </c>
      <c r="G80" s="44">
        <f t="shared" si="17"/>
        <v>4.9625459606266581E-4</v>
      </c>
    </row>
    <row r="81" spans="1:7" x14ac:dyDescent="0.2">
      <c r="A81" s="1">
        <v>1.92</v>
      </c>
      <c r="B81" s="15">
        <v>26818.315790000001</v>
      </c>
      <c r="C81" s="15">
        <v>3816</v>
      </c>
      <c r="D81" s="15">
        <v>7.0242557740000002</v>
      </c>
      <c r="E81" s="44">
        <f t="shared" si="15"/>
        <v>271.13716103900362</v>
      </c>
      <c r="F81" s="44">
        <f t="shared" ref="F81:F90" si="18" xml:space="preserve"> E81^2*(1/SQRT(C81)-1/SQRT(B81))/((H$7-H$10*E81^2)*SQRT(11*19))</f>
        <v>5.7675167340834235E-2</v>
      </c>
      <c r="G81" s="44">
        <f xml:space="preserve"> E81*(1/SQRT(C81)+1/SQRT(B81))/((H$7-H$10*E81^2)*SQRT(11*19))</f>
        <v>4.703952856986129E-4</v>
      </c>
    </row>
    <row r="82" spans="1:7" x14ac:dyDescent="0.2">
      <c r="A82" s="1">
        <v>1.944</v>
      </c>
      <c r="B82" s="15">
        <v>26804.10526</v>
      </c>
      <c r="C82" s="15">
        <v>3811.578947</v>
      </c>
      <c r="D82" s="15">
        <v>7.0268476010000001</v>
      </c>
      <c r="E82" s="44">
        <f t="shared" si="15"/>
        <v>271.10664724224654</v>
      </c>
      <c r="F82" s="44">
        <f t="shared" si="18"/>
        <v>5.7731016784332061E-2</v>
      </c>
      <c r="G82" s="44">
        <f t="shared" ref="G82:G90" si="19" xml:space="preserve"> E82*(1/SQRT(C82)+1/SQRT(B82))/((H$7-H$10*E82^2)*SQRT(11*19))</f>
        <v>4.7077352253572461E-4</v>
      </c>
    </row>
    <row r="83" spans="1:7" x14ac:dyDescent="0.2">
      <c r="A83" s="1">
        <v>1.968</v>
      </c>
      <c r="B83" s="15">
        <v>26735.421050000001</v>
      </c>
      <c r="C83" s="15">
        <v>3803.421053</v>
      </c>
      <c r="D83" s="15">
        <v>7.0326121119999998</v>
      </c>
      <c r="E83" s="44">
        <f t="shared" si="15"/>
        <v>271.0387998721061</v>
      </c>
      <c r="F83" s="44">
        <f t="shared" si="18"/>
        <v>5.781093025495028E-2</v>
      </c>
      <c r="G83" s="44">
        <f t="shared" si="19"/>
        <v>4.7163093190306183E-4</v>
      </c>
    </row>
    <row r="84" spans="1:7" x14ac:dyDescent="0.2">
      <c r="A84" s="1">
        <v>1.992</v>
      </c>
      <c r="B84" s="15">
        <v>26657.89474</v>
      </c>
      <c r="C84" s="15">
        <v>3796.8421050000002</v>
      </c>
      <c r="D84" s="15">
        <v>7.0382546609999999</v>
      </c>
      <c r="E84" s="44">
        <f t="shared" si="15"/>
        <v>270.97241290172411</v>
      </c>
      <c r="F84" s="44">
        <f t="shared" si="18"/>
        <v>5.7865384135905758E-2</v>
      </c>
      <c r="G84" s="44">
        <f t="shared" si="19"/>
        <v>4.7243449268335417E-4</v>
      </c>
    </row>
    <row r="85" spans="1:7" x14ac:dyDescent="0.2">
      <c r="A85" s="1">
        <v>2.016</v>
      </c>
      <c r="B85" s="15">
        <v>26554.315790000001</v>
      </c>
      <c r="C85" s="15">
        <v>3779.0526319999999</v>
      </c>
      <c r="D85" s="15">
        <v>7.0438910019999996</v>
      </c>
      <c r="E85" s="44">
        <f t="shared" si="15"/>
        <v>270.90612351548623</v>
      </c>
      <c r="F85" s="44">
        <f t="shared" si="18"/>
        <v>5.8040549847965466E-2</v>
      </c>
      <c r="G85" s="44">
        <f t="shared" si="19"/>
        <v>4.7381308152339856E-4</v>
      </c>
    </row>
    <row r="86" spans="1:7" x14ac:dyDescent="0.2">
      <c r="A86" s="1">
        <v>2.04</v>
      </c>
      <c r="B86" s="15">
        <v>26436.368419999999</v>
      </c>
      <c r="C86" s="15">
        <v>3755.421053</v>
      </c>
      <c r="D86" s="15">
        <v>7.0522530239999996</v>
      </c>
      <c r="E86" s="44">
        <f t="shared" si="15"/>
        <v>270.80782224613847</v>
      </c>
      <c r="F86" s="44">
        <f t="shared" si="18"/>
        <v>5.8292280336846948E-2</v>
      </c>
      <c r="G86" s="44">
        <f t="shared" si="19"/>
        <v>4.7565985012308745E-4</v>
      </c>
    </row>
    <row r="87" spans="1:7" x14ac:dyDescent="0.2">
      <c r="A87" s="1">
        <v>2.0640000000000001</v>
      </c>
      <c r="B87" s="15">
        <v>26298.631580000001</v>
      </c>
      <c r="C87" s="15">
        <v>3728.526316</v>
      </c>
      <c r="D87" s="15">
        <v>7.0596707270000003</v>
      </c>
      <c r="E87" s="44">
        <f t="shared" si="15"/>
        <v>270.72066695016224</v>
      </c>
      <c r="F87" s="44">
        <f t="shared" si="18"/>
        <v>5.8570148795907009E-2</v>
      </c>
      <c r="G87" s="44">
        <f t="shared" si="19"/>
        <v>4.7766913797410183E-4</v>
      </c>
    </row>
    <row r="88" spans="1:7" x14ac:dyDescent="0.2">
      <c r="A88" s="1">
        <v>2.0880000000000001</v>
      </c>
      <c r="B88" s="15">
        <v>26153.052629999998</v>
      </c>
      <c r="C88" s="15">
        <v>3698.0526319999999</v>
      </c>
      <c r="D88" s="15">
        <v>7.0685009509999999</v>
      </c>
      <c r="E88" s="44">
        <f t="shared" si="15"/>
        <v>270.61696979273609</v>
      </c>
      <c r="F88" s="44">
        <f t="shared" si="18"/>
        <v>5.8897993443126309E-2</v>
      </c>
      <c r="G88" s="44">
        <f t="shared" si="19"/>
        <v>4.7996787068027867E-4</v>
      </c>
    </row>
    <row r="89" spans="1:7" x14ac:dyDescent="0.2">
      <c r="A89" s="1">
        <v>2.1120000000000001</v>
      </c>
      <c r="B89" s="15">
        <v>25984.631580000001</v>
      </c>
      <c r="C89" s="15">
        <v>3672.526316</v>
      </c>
      <c r="D89" s="15">
        <v>7.0788407050000002</v>
      </c>
      <c r="E89" s="44">
        <f t="shared" si="15"/>
        <v>270.49562083618611</v>
      </c>
      <c r="F89" s="44">
        <f t="shared" si="18"/>
        <v>5.9157595600654519E-2</v>
      </c>
      <c r="G89" s="44">
        <f t="shared" si="19"/>
        <v>4.8220128482032821E-4</v>
      </c>
    </row>
    <row r="90" spans="1:7" x14ac:dyDescent="0.2">
      <c r="A90" s="1">
        <v>2.1360000000000001</v>
      </c>
      <c r="B90" s="15">
        <v>25817.263159999999</v>
      </c>
      <c r="C90" s="15">
        <v>3641.526316</v>
      </c>
      <c r="D90" s="15">
        <v>7.091936585</v>
      </c>
      <c r="E90" s="44">
        <f t="shared" si="15"/>
        <v>270.3420414212639</v>
      </c>
      <c r="F90" s="44">
        <f t="shared" si="18"/>
        <v>5.9504837966306741E-2</v>
      </c>
      <c r="G90" s="44">
        <f t="shared" si="19"/>
        <v>4.8487957552764623E-4</v>
      </c>
    </row>
    <row r="91" spans="1:7" x14ac:dyDescent="0.2">
      <c r="A91" s="1">
        <v>2.16</v>
      </c>
      <c r="B91" s="15">
        <v>25586.85714</v>
      </c>
      <c r="C91" s="15">
        <v>3600</v>
      </c>
      <c r="D91" s="15">
        <v>7.106365437</v>
      </c>
      <c r="E91" s="44">
        <f t="shared" si="15"/>
        <v>270.17297873496273</v>
      </c>
      <c r="F91" s="44">
        <f t="shared" ref="F91:F100" si="20" xml:space="preserve"> E91^2*(1/SQRT(C91)-1/SQRT(B91))/((H$7-H$10*E91^2)*SQRT(11*21))</f>
        <v>5.7032160849771418E-2</v>
      </c>
      <c r="G91" s="44">
        <f xml:space="preserve"> E91*(1/SQRT(C91)+1/SQRT(B91))/((H$7-H$10*E91^2)*SQRT(11*21))</f>
        <v>4.6451306245381946E-4</v>
      </c>
    </row>
    <row r="92" spans="1:7" x14ac:dyDescent="0.2">
      <c r="A92" s="1">
        <v>2.1840000000000002</v>
      </c>
      <c r="B92" s="15">
        <v>25375</v>
      </c>
      <c r="C92" s="15">
        <v>3569.1904760000002</v>
      </c>
      <c r="D92" s="15">
        <v>7.1206224279999999</v>
      </c>
      <c r="E92" s="44">
        <f t="shared" si="15"/>
        <v>270.00608190967915</v>
      </c>
      <c r="F92" s="44">
        <f t="shared" si="20"/>
        <v>5.7345741203966065E-2</v>
      </c>
      <c r="G92" s="44">
        <f t="shared" ref="G92:G100" si="21" xml:space="preserve"> E92*(1/SQRT(C92)+1/SQRT(B92))/((H$7-H$10*E92^2)*SQRT(11*21))</f>
        <v>4.672985584632039E-4</v>
      </c>
    </row>
    <row r="93" spans="1:7" x14ac:dyDescent="0.2">
      <c r="A93" s="1">
        <v>2.2080000000000002</v>
      </c>
      <c r="B93" s="15">
        <v>25175.666669999999</v>
      </c>
      <c r="C93" s="15">
        <v>3531.2380950000002</v>
      </c>
      <c r="D93" s="15">
        <v>7.1341627189999999</v>
      </c>
      <c r="E93" s="44">
        <f t="shared" si="15"/>
        <v>269.84771395987218</v>
      </c>
      <c r="F93" s="44">
        <f t="shared" si="20"/>
        <v>5.7762067751570695E-2</v>
      </c>
      <c r="G93" s="44">
        <f t="shared" si="21"/>
        <v>4.7039194712898322E-4</v>
      </c>
    </row>
    <row r="94" spans="1:7" x14ac:dyDescent="0.2">
      <c r="A94" s="1">
        <v>2.2320000000000002</v>
      </c>
      <c r="B94" s="15">
        <v>24946.238099999999</v>
      </c>
      <c r="C94" s="15">
        <v>3492.380952</v>
      </c>
      <c r="D94" s="15">
        <v>7.1478934430000001</v>
      </c>
      <c r="E94" s="44">
        <f t="shared" si="15"/>
        <v>269.68725588615223</v>
      </c>
      <c r="F94" s="44">
        <f t="shared" si="20"/>
        <v>5.8177643683868914E-2</v>
      </c>
      <c r="G94" s="44">
        <f t="shared" si="21"/>
        <v>4.7366411803705322E-4</v>
      </c>
    </row>
    <row r="95" spans="1:7" x14ac:dyDescent="0.2">
      <c r="A95" s="1">
        <v>2.2559999999999998</v>
      </c>
      <c r="B95" s="15">
        <v>24710.809519999999</v>
      </c>
      <c r="C95" s="15">
        <v>3448.7619049999998</v>
      </c>
      <c r="D95" s="15">
        <v>7.1626942189999996</v>
      </c>
      <c r="E95" s="44">
        <f t="shared" si="15"/>
        <v>269.51444663395012</v>
      </c>
      <c r="F95" s="44">
        <f t="shared" si="20"/>
        <v>5.8665817878265143E-2</v>
      </c>
      <c r="G95" s="44">
        <f t="shared" si="21"/>
        <v>4.7730428485993426E-4</v>
      </c>
    </row>
    <row r="96" spans="1:7" x14ac:dyDescent="0.2">
      <c r="A96" s="1">
        <v>2.2799999999999998</v>
      </c>
      <c r="B96" s="15">
        <v>24460.57143</v>
      </c>
      <c r="C96" s="15">
        <v>3404.1904760000002</v>
      </c>
      <c r="D96" s="15">
        <v>7.1775256030000003</v>
      </c>
      <c r="E96" s="44">
        <f t="shared" si="15"/>
        <v>269.34143849148035</v>
      </c>
      <c r="F96" s="44">
        <f t="shared" si="20"/>
        <v>5.916673827030626E-2</v>
      </c>
      <c r="G96" s="44">
        <f t="shared" si="21"/>
        <v>4.8109805826711288E-4</v>
      </c>
    </row>
    <row r="97" spans="1:7" x14ac:dyDescent="0.2">
      <c r="A97" s="1">
        <v>2.3039999999999998</v>
      </c>
      <c r="B97" s="15">
        <v>24214</v>
      </c>
      <c r="C97" s="15">
        <v>3364.7619049999998</v>
      </c>
      <c r="D97" s="15">
        <v>7.1917131799999998</v>
      </c>
      <c r="E97" s="44">
        <f t="shared" si="15"/>
        <v>269.17608760772021</v>
      </c>
      <c r="F97" s="44">
        <f t="shared" si="20"/>
        <v>5.9605243435576695E-2</v>
      </c>
      <c r="G97" s="44">
        <f t="shared" si="21"/>
        <v>4.8464250223236965E-4</v>
      </c>
    </row>
    <row r="98" spans="1:7" x14ac:dyDescent="0.2">
      <c r="A98" s="1">
        <v>2.3279999999999998</v>
      </c>
      <c r="B98" s="15">
        <v>23963.42857</v>
      </c>
      <c r="C98" s="15">
        <v>3327.1904760000002</v>
      </c>
      <c r="D98" s="15">
        <v>7.2065602489999998</v>
      </c>
      <c r="E98" s="44">
        <f t="shared" si="15"/>
        <v>269.00320349844799</v>
      </c>
      <c r="F98" s="44">
        <f t="shared" si="20"/>
        <v>6.0025240576624984E-2</v>
      </c>
      <c r="G98" s="44">
        <f t="shared" si="21"/>
        <v>4.8819637064390477E-4</v>
      </c>
    </row>
    <row r="99" spans="1:7" x14ac:dyDescent="0.2">
      <c r="A99" s="1">
        <v>2.3519999999999999</v>
      </c>
      <c r="B99" s="15">
        <v>23698.476190000001</v>
      </c>
      <c r="C99" s="15">
        <v>3280.9047620000001</v>
      </c>
      <c r="D99" s="15">
        <v>7.2223749699999997</v>
      </c>
      <c r="E99" s="44">
        <f t="shared" si="15"/>
        <v>268.81922227706985</v>
      </c>
      <c r="F99" s="44">
        <f t="shared" si="20"/>
        <v>6.0574085807337225E-2</v>
      </c>
      <c r="G99" s="44">
        <f t="shared" si="21"/>
        <v>4.9238169961112778E-4</v>
      </c>
    </row>
    <row r="100" spans="1:7" x14ac:dyDescent="0.2">
      <c r="A100" s="1">
        <v>2.3759999999999999</v>
      </c>
      <c r="B100" s="15">
        <v>23449.761900000001</v>
      </c>
      <c r="C100" s="15">
        <v>3239.7142859999999</v>
      </c>
      <c r="D100" s="15">
        <v>7.2385037030000001</v>
      </c>
      <c r="E100" s="44">
        <f t="shared" si="15"/>
        <v>268.63176757375186</v>
      </c>
      <c r="F100" s="44">
        <f t="shared" si="20"/>
        <v>6.107292759389004E-2</v>
      </c>
      <c r="G100" s="44">
        <f t="shared" si="21"/>
        <v>4.9633646307057516E-4</v>
      </c>
    </row>
    <row r="101" spans="1:7" x14ac:dyDescent="0.2">
      <c r="A101" s="1">
        <v>2.4</v>
      </c>
      <c r="B101" s="15">
        <v>23172.782609999998</v>
      </c>
      <c r="C101" s="15">
        <v>3195</v>
      </c>
      <c r="D101" s="15">
        <v>7.2550941949999999</v>
      </c>
      <c r="E101" s="44">
        <f t="shared" si="15"/>
        <v>268.4391335828447</v>
      </c>
      <c r="F101" s="44">
        <f t="shared" ref="F101:F110" si="22" xml:space="preserve"> E101^2*(1/SQRT(C101)-1/SQRT(B101))/((H$7-H$10*E101^2)*SQRT(11*23))</f>
        <v>5.8876074240806361E-2</v>
      </c>
      <c r="G101" s="44">
        <f xml:space="preserve"> E101*(1/SQRT(C101)+1/SQRT(B101))/((H$7-H$10*E101^2)*SQRT(11*23))</f>
        <v>4.7841022686937015E-4</v>
      </c>
    </row>
    <row r="102" spans="1:7" x14ac:dyDescent="0.2">
      <c r="A102" s="1">
        <v>2.4239999999999999</v>
      </c>
      <c r="B102" s="15">
        <v>22902.52174</v>
      </c>
      <c r="C102" s="15">
        <v>3153.086957</v>
      </c>
      <c r="D102" s="15">
        <v>7.2712785699999998</v>
      </c>
      <c r="E102" s="44">
        <f t="shared" si="15"/>
        <v>268.25139652351692</v>
      </c>
      <c r="F102" s="44">
        <f t="shared" si="22"/>
        <v>5.9367714788992464E-2</v>
      </c>
      <c r="G102" s="44">
        <f t="shared" ref="G102:G110" si="23" xml:space="preserve"> E102*(1/SQRT(C102)+1/SQRT(B102))/((H$7-H$10*E102^2)*SQRT(11*23))</f>
        <v>4.8243660293104991E-4</v>
      </c>
    </row>
    <row r="103" spans="1:7" x14ac:dyDescent="0.2">
      <c r="A103" s="1">
        <v>2.448</v>
      </c>
      <c r="B103" s="15">
        <v>22622.43478</v>
      </c>
      <c r="C103" s="15">
        <v>3110.5652169999998</v>
      </c>
      <c r="D103" s="15">
        <v>7.288917241</v>
      </c>
      <c r="E103" s="44">
        <f t="shared" si="15"/>
        <v>268.04699188544441</v>
      </c>
      <c r="F103" s="44">
        <f t="shared" si="22"/>
        <v>5.9878118359550814E-2</v>
      </c>
      <c r="G103" s="44">
        <f t="shared" si="23"/>
        <v>4.8668886307586483E-4</v>
      </c>
    </row>
    <row r="104" spans="1:7" x14ac:dyDescent="0.2">
      <c r="A104" s="1">
        <v>2.472</v>
      </c>
      <c r="B104" s="15">
        <v>22342.304349999999</v>
      </c>
      <c r="C104" s="15">
        <v>3059.1739130000001</v>
      </c>
      <c r="D104" s="15">
        <v>7.3071359349999998</v>
      </c>
      <c r="E104" s="44">
        <f t="shared" si="15"/>
        <v>267.83608474695086</v>
      </c>
      <c r="F104" s="44">
        <f t="shared" si="22"/>
        <v>6.0541116892424446E-2</v>
      </c>
      <c r="G104" s="44">
        <f t="shared" si="23"/>
        <v>4.9157812615140248E-4</v>
      </c>
    </row>
    <row r="105" spans="1:7" x14ac:dyDescent="0.2">
      <c r="A105" s="1">
        <v>2.496</v>
      </c>
      <c r="B105" s="15">
        <v>22065.782609999998</v>
      </c>
      <c r="C105" s="15">
        <v>3014.2608700000001</v>
      </c>
      <c r="D105" s="15">
        <v>7.324462241</v>
      </c>
      <c r="E105" s="44">
        <f t="shared" si="15"/>
        <v>267.63571262022123</v>
      </c>
      <c r="F105" s="44">
        <f t="shared" si="22"/>
        <v>6.1116555144063917E-2</v>
      </c>
      <c r="G105" s="44">
        <f t="shared" si="23"/>
        <v>4.9612522392962868E-4</v>
      </c>
    </row>
    <row r="106" spans="1:7" x14ac:dyDescent="0.2">
      <c r="A106" s="1">
        <v>2.52</v>
      </c>
      <c r="B106" s="15">
        <v>21794</v>
      </c>
      <c r="C106" s="15">
        <v>2966.130435</v>
      </c>
      <c r="D106" s="15">
        <v>7.3425019950000001</v>
      </c>
      <c r="E106" s="44">
        <f t="shared" si="15"/>
        <v>267.42729919830191</v>
      </c>
      <c r="F106" s="44">
        <f t="shared" si="22"/>
        <v>6.1766117072681842E-2</v>
      </c>
      <c r="G106" s="44">
        <f t="shared" si="23"/>
        <v>5.0099509392454843E-4</v>
      </c>
    </row>
    <row r="107" spans="1:7" x14ac:dyDescent="0.2">
      <c r="A107" s="1">
        <v>2.544</v>
      </c>
      <c r="B107" s="15">
        <v>21520.826089999999</v>
      </c>
      <c r="C107" s="15">
        <v>2922.6521739999998</v>
      </c>
      <c r="D107" s="15">
        <v>7.3609295379999997</v>
      </c>
      <c r="E107" s="44">
        <f t="shared" si="15"/>
        <v>267.21462390515194</v>
      </c>
      <c r="F107" s="44">
        <f t="shared" si="22"/>
        <v>6.2354896698415971E-2</v>
      </c>
      <c r="G107" s="44">
        <f t="shared" si="23"/>
        <v>5.0570845465593703E-4</v>
      </c>
    </row>
    <row r="108" spans="1:7" x14ac:dyDescent="0.2">
      <c r="A108" s="1">
        <v>2.5680000000000001</v>
      </c>
      <c r="B108" s="15">
        <v>21250.217390000002</v>
      </c>
      <c r="C108" s="15">
        <v>2875.3913040000002</v>
      </c>
      <c r="D108" s="15">
        <v>7.3799407419999996</v>
      </c>
      <c r="E108" s="44">
        <f t="shared" si="15"/>
        <v>266.99544107714195</v>
      </c>
      <c r="F108" s="44">
        <f t="shared" si="22"/>
        <v>6.3028239995402177E-2</v>
      </c>
      <c r="G108" s="44">
        <f t="shared" si="23"/>
        <v>5.1079458848984005E-4</v>
      </c>
    </row>
    <row r="109" spans="1:7" x14ac:dyDescent="0.2">
      <c r="A109" s="1">
        <v>2.5920000000000001</v>
      </c>
      <c r="B109" s="15">
        <v>20973.47826</v>
      </c>
      <c r="C109" s="15">
        <v>2833.2173910000001</v>
      </c>
      <c r="D109" s="15">
        <v>7.3991607989999997</v>
      </c>
      <c r="E109" s="44">
        <f t="shared" si="15"/>
        <v>266.77408363989042</v>
      </c>
      <c r="F109" s="44">
        <f t="shared" si="22"/>
        <v>6.3624787274438183E-2</v>
      </c>
      <c r="G109" s="44">
        <f t="shared" si="23"/>
        <v>5.156912624253695E-4</v>
      </c>
    </row>
    <row r="110" spans="1:7" x14ac:dyDescent="0.2">
      <c r="A110" s="1">
        <v>2.6160000000000001</v>
      </c>
      <c r="B110" s="15">
        <v>20702.391299999999</v>
      </c>
      <c r="C110" s="15">
        <v>2792.4347830000002</v>
      </c>
      <c r="D110" s="15">
        <v>7.41828413</v>
      </c>
      <c r="E110" s="44">
        <f t="shared" si="15"/>
        <v>266.55407025968464</v>
      </c>
      <c r="F110" s="44">
        <f t="shared" si="22"/>
        <v>6.4214533973572366E-2</v>
      </c>
      <c r="G110" s="44">
        <f t="shared" si="23"/>
        <v>5.2057141345721177E-4</v>
      </c>
    </row>
    <row r="111" spans="1:7" x14ac:dyDescent="0.2">
      <c r="A111" s="1">
        <v>2.64</v>
      </c>
      <c r="B111" s="15">
        <v>20430.28</v>
      </c>
      <c r="C111" s="15">
        <v>2747.24</v>
      </c>
      <c r="D111" s="15">
        <v>7.4369503999999997</v>
      </c>
      <c r="E111" s="44">
        <f t="shared" si="15"/>
        <v>266.33953407191802</v>
      </c>
      <c r="F111" s="44">
        <f t="shared" ref="F111:F120" si="24" xml:space="preserve"> E111^2*(1/SQRT(C111)-1/SQRT(B111))/((H$7-H$10*E111^2)*SQRT(11*25))</f>
        <v>6.2246591002630816E-2</v>
      </c>
      <c r="G111" s="44">
        <f xml:space="preserve"> E111*(1/SQRT(C111)+1/SQRT(B111))/((H$7-H$10*E111^2)*SQRT(11*25))</f>
        <v>5.043637191653518E-4</v>
      </c>
    </row>
    <row r="112" spans="1:7" x14ac:dyDescent="0.2">
      <c r="A112" s="1">
        <v>2.6640000000000001</v>
      </c>
      <c r="B112" s="15">
        <v>20155.28</v>
      </c>
      <c r="C112" s="15">
        <v>2703.4</v>
      </c>
      <c r="D112" s="15">
        <v>7.4544282070000003</v>
      </c>
      <c r="E112" s="44">
        <f t="shared" si="15"/>
        <v>266.1388508130953</v>
      </c>
      <c r="F112" s="44">
        <f t="shared" si="24"/>
        <v>6.2884505883811212E-2</v>
      </c>
      <c r="G112" s="44">
        <f t="shared" ref="G112:G120" si="25" xml:space="preserve"> E112*(1/SQRT(C112)+1/SQRT(B112))/((H$7-H$10*E112^2)*SQRT(11*25))</f>
        <v>5.0936990774310363E-4</v>
      </c>
    </row>
    <row r="113" spans="1:17" x14ac:dyDescent="0.2">
      <c r="A113" s="1">
        <v>2.6880000000000002</v>
      </c>
      <c r="B113" s="15">
        <v>19882.919999999998</v>
      </c>
      <c r="C113" s="15">
        <v>2660.76</v>
      </c>
      <c r="D113" s="15">
        <v>7.4721231279999998</v>
      </c>
      <c r="E113" s="44">
        <f t="shared" si="15"/>
        <v>265.93586321372516</v>
      </c>
      <c r="F113" s="44">
        <f t="shared" si="24"/>
        <v>6.3519841499684135E-2</v>
      </c>
      <c r="G113" s="44">
        <f t="shared" si="25"/>
        <v>5.1441008359120392E-4</v>
      </c>
    </row>
    <row r="114" spans="1:17" x14ac:dyDescent="0.2">
      <c r="A114" s="1">
        <v>2.7120000000000002</v>
      </c>
      <c r="B114" s="15">
        <v>19602.599999999999</v>
      </c>
      <c r="C114" s="15">
        <v>2619.1999999999998</v>
      </c>
      <c r="D114" s="15">
        <v>7.488647823</v>
      </c>
      <c r="E114" s="44">
        <f t="shared" si="15"/>
        <v>265.74646935941473</v>
      </c>
      <c r="F114" s="44">
        <f t="shared" si="24"/>
        <v>6.4136808633315764E-2</v>
      </c>
      <c r="G114" s="44">
        <f t="shared" si="25"/>
        <v>5.1943805640237279E-4</v>
      </c>
    </row>
    <row r="115" spans="1:17" x14ac:dyDescent="0.2">
      <c r="A115" s="1">
        <v>2.7360000000000002</v>
      </c>
      <c r="B115" s="15">
        <v>19332.84</v>
      </c>
      <c r="C115" s="15">
        <v>2573</v>
      </c>
      <c r="D115" s="15">
        <v>7.5054995299999998</v>
      </c>
      <c r="E115" s="44">
        <f t="shared" si="15"/>
        <v>265.55349426517137</v>
      </c>
      <c r="F115" s="44">
        <f t="shared" si="24"/>
        <v>6.4872881219992615E-2</v>
      </c>
      <c r="G115" s="44">
        <f t="shared" si="25"/>
        <v>5.2490921398892407E-4</v>
      </c>
    </row>
    <row r="116" spans="1:17" x14ac:dyDescent="0.2">
      <c r="A116" s="1">
        <v>2.76</v>
      </c>
      <c r="B116" s="15">
        <v>19054.400000000001</v>
      </c>
      <c r="C116" s="15">
        <v>2531.88</v>
      </c>
      <c r="D116" s="15">
        <v>7.524244908</v>
      </c>
      <c r="E116" s="44">
        <f t="shared" si="15"/>
        <v>265.33902962878864</v>
      </c>
      <c r="F116" s="44">
        <f t="shared" si="24"/>
        <v>6.5528455418829137E-2</v>
      </c>
      <c r="G116" s="44">
        <f t="shared" si="25"/>
        <v>5.302845384269017E-4</v>
      </c>
    </row>
    <row r="117" spans="1:17" x14ac:dyDescent="0.2">
      <c r="A117" s="1">
        <v>2.7839999999999998</v>
      </c>
      <c r="B117" s="15">
        <v>18794.8</v>
      </c>
      <c r="C117" s="15">
        <v>2492.7199999999998</v>
      </c>
      <c r="D117" s="15">
        <v>7.5427180040000001</v>
      </c>
      <c r="E117" s="44">
        <f t="shared" si="15"/>
        <v>265.12787929849594</v>
      </c>
      <c r="F117" s="44">
        <f t="shared" si="24"/>
        <v>6.6177189666629888E-2</v>
      </c>
      <c r="G117" s="44">
        <f t="shared" si="25"/>
        <v>5.3554001909317456E-4</v>
      </c>
    </row>
    <row r="118" spans="1:17" x14ac:dyDescent="0.2">
      <c r="A118" s="1">
        <v>2.8079999999999998</v>
      </c>
      <c r="B118" s="15">
        <v>18534.28</v>
      </c>
      <c r="C118" s="15">
        <v>2452.2399999999998</v>
      </c>
      <c r="D118" s="15">
        <v>7.5621155849999999</v>
      </c>
      <c r="E118" s="44">
        <f t="shared" si="15"/>
        <v>264.90637208901211</v>
      </c>
      <c r="F118" s="44">
        <f t="shared" si="24"/>
        <v>6.6874359093846647E-2</v>
      </c>
      <c r="G118" s="44">
        <f t="shared" si="25"/>
        <v>5.4108604746927675E-4</v>
      </c>
    </row>
    <row r="119" spans="1:17" x14ac:dyDescent="0.2">
      <c r="A119" s="1">
        <v>2.8319999999999999</v>
      </c>
      <c r="B119" s="15">
        <v>18281.28</v>
      </c>
      <c r="C119" s="15">
        <v>2414.2800000000002</v>
      </c>
      <c r="D119" s="15">
        <v>7.5812020349999996</v>
      </c>
      <c r="E119" s="44">
        <f t="shared" si="15"/>
        <v>264.68862522952497</v>
      </c>
      <c r="F119" s="44">
        <f t="shared" si="24"/>
        <v>6.7540553051847377E-2</v>
      </c>
      <c r="G119" s="44">
        <f t="shared" si="25"/>
        <v>5.4650064008474389E-4</v>
      </c>
    </row>
    <row r="120" spans="1:17" x14ac:dyDescent="0.2">
      <c r="A120" s="1">
        <v>2.8559999999999999</v>
      </c>
      <c r="B120" s="15">
        <v>18021.68</v>
      </c>
      <c r="C120" s="15">
        <v>2375</v>
      </c>
      <c r="D120" s="15">
        <v>7.6015739790000003</v>
      </c>
      <c r="E120" s="44">
        <f t="shared" si="15"/>
        <v>264.456436893861</v>
      </c>
      <c r="F120" s="44">
        <f t="shared" si="24"/>
        <v>6.8253131989748153E-2</v>
      </c>
      <c r="G120" s="44">
        <f t="shared" si="25"/>
        <v>5.5226548238138573E-4</v>
      </c>
    </row>
    <row r="121" spans="1:17" x14ac:dyDescent="0.2">
      <c r="A121" s="1">
        <v>2.88</v>
      </c>
      <c r="B121" s="15">
        <v>17775.629629999999</v>
      </c>
      <c r="C121" s="15">
        <v>2332.7777780000001</v>
      </c>
      <c r="D121" s="15">
        <v>7.6222581930000004</v>
      </c>
      <c r="E121" s="44">
        <f t="shared" si="15"/>
        <v>264.2209229060158</v>
      </c>
      <c r="F121" s="44">
        <f t="shared" ref="F121:F130" si="26" xml:space="preserve"> E121^2*(1/SQRT(C121)-1/SQRT(B121))/((H$7-H$10*E121^2)*SQRT(11*27))</f>
        <v>6.6461946505153843E-2</v>
      </c>
      <c r="G121" s="44">
        <f xml:space="preserve"> E121*(1/SQRT(C121)+1/SQRT(B121))/((H$7-H$10*E121^2)*SQRT(11*27))</f>
        <v>5.3731055536924933E-4</v>
      </c>
    </row>
    <row r="122" spans="1:17" x14ac:dyDescent="0.2">
      <c r="A122" s="1">
        <v>2.9039999999999999</v>
      </c>
      <c r="B122" s="15">
        <v>17522.444439999999</v>
      </c>
      <c r="C122" s="15">
        <v>2293.5555559999998</v>
      </c>
      <c r="D122" s="15">
        <v>7.6427856710000004</v>
      </c>
      <c r="E122" s="44">
        <f t="shared" si="15"/>
        <v>263.98742278896458</v>
      </c>
      <c r="F122" s="44">
        <f t="shared" si="26"/>
        <v>6.7192860255022024E-2</v>
      </c>
      <c r="G122" s="44">
        <f t="shared" ref="G122:G130" si="27" xml:space="preserve"> E122*(1/SQRT(C122)+1/SQRT(B122))/((H$7-H$10*E122^2)*SQRT(11*27))</f>
        <v>5.431090430521382E-4</v>
      </c>
    </row>
    <row r="123" spans="1:17" x14ac:dyDescent="0.2">
      <c r="A123" s="1">
        <v>2.9279999999999999</v>
      </c>
      <c r="B123" s="15">
        <v>17269.518520000001</v>
      </c>
      <c r="C123" s="15">
        <v>2251.8888889999998</v>
      </c>
      <c r="D123" s="15">
        <v>7.6641358989999997</v>
      </c>
      <c r="E123" s="44">
        <f t="shared" si="15"/>
        <v>263.74480265011277</v>
      </c>
      <c r="F123" s="44">
        <f t="shared" si="26"/>
        <v>6.8006370388743395E-2</v>
      </c>
      <c r="G123" s="44">
        <f t="shared" si="27"/>
        <v>5.4932290998662271E-4</v>
      </c>
    </row>
    <row r="124" spans="1:17" x14ac:dyDescent="0.2">
      <c r="A124" s="1">
        <v>2.952</v>
      </c>
      <c r="B124" s="15">
        <v>17003.296300000002</v>
      </c>
      <c r="C124" s="15">
        <v>2213.2222219999999</v>
      </c>
      <c r="D124" s="15">
        <v>7.6851248490000001</v>
      </c>
      <c r="E124" s="44">
        <f t="shared" si="15"/>
        <v>263.50652180006699</v>
      </c>
      <c r="F124" s="44">
        <f t="shared" si="26"/>
        <v>6.8753981168472519E-2</v>
      </c>
      <c r="G124" s="44">
        <f t="shared" si="27"/>
        <v>5.5545252425361308E-4</v>
      </c>
    </row>
    <row r="125" spans="1:17" x14ac:dyDescent="0.2">
      <c r="A125" s="1">
        <v>2.976</v>
      </c>
      <c r="B125" s="15">
        <v>16746.962960000001</v>
      </c>
      <c r="C125" s="15">
        <v>2172.5925929999999</v>
      </c>
      <c r="D125" s="15">
        <v>7.70947768</v>
      </c>
      <c r="E125" s="44">
        <f t="shared" si="15"/>
        <v>263.23033775232449</v>
      </c>
      <c r="F125" s="44">
        <f t="shared" si="26"/>
        <v>6.9602497497444085E-2</v>
      </c>
      <c r="G125" s="44">
        <f t="shared" si="27"/>
        <v>5.6211958478570101E-4</v>
      </c>
    </row>
    <row r="126" spans="1:17" s="17" customFormat="1" x14ac:dyDescent="0.2">
      <c r="A126" s="20">
        <v>3</v>
      </c>
      <c r="B126" s="21">
        <v>16503.22222</v>
      </c>
      <c r="C126" s="21">
        <v>2131.8518519999998</v>
      </c>
      <c r="D126" s="21">
        <v>7.733194643</v>
      </c>
      <c r="E126" s="47">
        <f t="shared" si="15"/>
        <v>262.96165526348523</v>
      </c>
      <c r="F126" s="47">
        <f t="shared" si="26"/>
        <v>7.0490670892199597E-2</v>
      </c>
      <c r="G126" s="47">
        <f t="shared" si="27"/>
        <v>5.6886971033466712E-4</v>
      </c>
      <c r="H126" s="48"/>
      <c r="I126" s="38"/>
      <c r="J126" s="39"/>
      <c r="K126" s="25"/>
      <c r="L126" s="25"/>
      <c r="M126" s="22"/>
      <c r="N126" s="22"/>
      <c r="P126" s="28"/>
      <c r="Q126" s="18"/>
    </row>
    <row r="127" spans="1:17" x14ac:dyDescent="0.2">
      <c r="A127" s="1">
        <v>3.024</v>
      </c>
      <c r="B127" s="15">
        <v>16261.40741</v>
      </c>
      <c r="C127" s="15">
        <v>2097.8148150000002</v>
      </c>
      <c r="D127" s="15">
        <v>7.7564050929999997</v>
      </c>
      <c r="E127" s="44">
        <f t="shared" si="15"/>
        <v>262.6989833177559</v>
      </c>
      <c r="F127" s="44">
        <f t="shared" si="26"/>
        <v>7.1227704426153685E-2</v>
      </c>
      <c r="G127" s="44">
        <f t="shared" si="27"/>
        <v>5.7507590904956954E-4</v>
      </c>
      <c r="I127" s="40"/>
    </row>
    <row r="128" spans="1:17" x14ac:dyDescent="0.2">
      <c r="A128" s="1">
        <v>3.048</v>
      </c>
      <c r="B128" s="15">
        <v>16022.851849999999</v>
      </c>
      <c r="C128" s="15">
        <v>2060.8888889999998</v>
      </c>
      <c r="D128" s="15">
        <v>7.7787001399999998</v>
      </c>
      <c r="E128" s="44">
        <f t="shared" si="15"/>
        <v>262.44692030247882</v>
      </c>
      <c r="F128" s="44">
        <f t="shared" si="26"/>
        <v>7.2060417871278495E-2</v>
      </c>
      <c r="G128" s="44">
        <f t="shared" si="27"/>
        <v>5.8164327855830019E-4</v>
      </c>
      <c r="I128" s="40"/>
    </row>
    <row r="129" spans="1:9" x14ac:dyDescent="0.2">
      <c r="A129" s="1">
        <v>3.0720000000000001</v>
      </c>
      <c r="B129" s="15">
        <v>15791.148150000001</v>
      </c>
      <c r="C129" s="15">
        <v>2027.3703700000001</v>
      </c>
      <c r="D129" s="15">
        <v>7.7994827029999998</v>
      </c>
      <c r="E129" s="44">
        <f t="shared" si="15"/>
        <v>262.21217342757967</v>
      </c>
      <c r="F129" s="44">
        <f t="shared" si="26"/>
        <v>7.2820828169595675E-2</v>
      </c>
      <c r="G129" s="44">
        <f t="shared" si="27"/>
        <v>5.8786420741230641E-4</v>
      </c>
      <c r="I129" s="40"/>
    </row>
    <row r="130" spans="1:9" x14ac:dyDescent="0.2">
      <c r="A130" s="1">
        <v>3.0960000000000001</v>
      </c>
      <c r="B130" s="15">
        <v>15559.259260000001</v>
      </c>
      <c r="C130" s="15">
        <v>1984.5925930000001</v>
      </c>
      <c r="D130" s="15">
        <v>7.8195821150000002</v>
      </c>
      <c r="E130" s="44">
        <f t="shared" si="15"/>
        <v>261.98533830955807</v>
      </c>
      <c r="F130" s="44">
        <f t="shared" si="26"/>
        <v>7.3863443847215035E-2</v>
      </c>
      <c r="G130" s="44">
        <f t="shared" si="27"/>
        <v>5.9520017121748793E-4</v>
      </c>
      <c r="I130" s="40"/>
    </row>
    <row r="131" spans="1:9" x14ac:dyDescent="0.2">
      <c r="A131" s="1">
        <v>3.12</v>
      </c>
      <c r="B131" s="15">
        <v>15337.413790000001</v>
      </c>
      <c r="C131" s="15">
        <v>1954.068966</v>
      </c>
      <c r="D131" s="15">
        <v>7.8375409310000004</v>
      </c>
      <c r="E131" s="44">
        <f t="shared" ref="E131:E194" si="28" xml:space="preserve"> (2*H$7)/(LN(D131)-H$4+SQRT((LN(D131)-H$4)^2-4*H$7*H$10))</f>
        <v>261.78282117832663</v>
      </c>
      <c r="F131" s="44">
        <f t="shared" ref="F131:F140" si="29" xml:space="preserve"> E131^2*(1/SQRT(C131)-1/SQRT(B131))/((H$7-H$10*E131^2)*SQRT(11*29))</f>
        <v>7.1959907337643236E-2</v>
      </c>
      <c r="G131" s="44">
        <f xml:space="preserve"> E131*(1/SQRT(C131)+1/SQRT(B131))/((H$7-H$10*E131^2)*SQRT(11*29))</f>
        <v>5.8003940949970321E-4</v>
      </c>
      <c r="I131" s="40"/>
    </row>
    <row r="132" spans="1:9" x14ac:dyDescent="0.2">
      <c r="A132" s="1">
        <v>3.1440000000000001</v>
      </c>
      <c r="B132" s="15">
        <v>15103.65517</v>
      </c>
      <c r="C132" s="15">
        <v>1917.862069</v>
      </c>
      <c r="D132" s="15">
        <v>7.8544904410000003</v>
      </c>
      <c r="E132" s="44">
        <f t="shared" si="28"/>
        <v>261.59182218120895</v>
      </c>
      <c r="F132" s="44">
        <f t="shared" si="29"/>
        <v>7.281041466571507E-2</v>
      </c>
      <c r="G132" s="44">
        <f t="shared" ref="G132:G140" si="30" xml:space="preserve"> E132*(1/SQRT(C132)+1/SQRT(B132))/((H$7-H$10*E132^2)*SQRT(11*29))</f>
        <v>5.8652145500440373E-4</v>
      </c>
      <c r="I132" s="40"/>
    </row>
    <row r="133" spans="1:9" x14ac:dyDescent="0.2">
      <c r="A133" s="1">
        <v>3.1680000000000001</v>
      </c>
      <c r="B133" s="15">
        <v>14878.37931</v>
      </c>
      <c r="C133" s="15">
        <v>1886.8965519999999</v>
      </c>
      <c r="D133" s="15">
        <v>7.872054994</v>
      </c>
      <c r="E133" s="44">
        <f t="shared" si="28"/>
        <v>261.39403026207776</v>
      </c>
      <c r="F133" s="44">
        <f t="shared" si="29"/>
        <v>7.3543215262094272E-2</v>
      </c>
      <c r="G133" s="44">
        <f t="shared" si="30"/>
        <v>5.925704979373958E-4</v>
      </c>
      <c r="I133" s="40"/>
    </row>
    <row r="134" spans="1:9" x14ac:dyDescent="0.2">
      <c r="A134" s="1">
        <v>3.1920000000000002</v>
      </c>
      <c r="B134" s="15">
        <v>14654.241379999999</v>
      </c>
      <c r="C134" s="15">
        <v>1855.5517239999999</v>
      </c>
      <c r="D134" s="15">
        <v>7.889038201</v>
      </c>
      <c r="E134" s="44">
        <f t="shared" si="28"/>
        <v>261.20291630250654</v>
      </c>
      <c r="F134" s="44">
        <f t="shared" si="29"/>
        <v>7.4304150008702288E-2</v>
      </c>
      <c r="G134" s="44">
        <f t="shared" si="30"/>
        <v>5.9875591498933958E-4</v>
      </c>
      <c r="I134" s="40"/>
    </row>
    <row r="135" spans="1:9" x14ac:dyDescent="0.2">
      <c r="A135" s="1">
        <v>3.2160000000000002</v>
      </c>
      <c r="B135" s="15">
        <v>14426.68966</v>
      </c>
      <c r="C135" s="15">
        <v>1825.3103450000001</v>
      </c>
      <c r="D135" s="15">
        <v>7.9071529849999997</v>
      </c>
      <c r="E135" s="44">
        <f t="shared" si="28"/>
        <v>260.99920899950342</v>
      </c>
      <c r="F135" s="44">
        <f t="shared" si="29"/>
        <v>7.5052362148509882E-2</v>
      </c>
      <c r="G135" s="44">
        <f t="shared" si="30"/>
        <v>6.0506436170353604E-4</v>
      </c>
      <c r="I135" s="40"/>
    </row>
    <row r="136" spans="1:9" x14ac:dyDescent="0.2">
      <c r="A136" s="1">
        <v>3.24</v>
      </c>
      <c r="B136" s="15">
        <v>14205.68966</v>
      </c>
      <c r="C136" s="15">
        <v>1796.862069</v>
      </c>
      <c r="D136" s="15">
        <v>7.9221775819999998</v>
      </c>
      <c r="E136" s="44">
        <f t="shared" si="28"/>
        <v>260.83036038561193</v>
      </c>
      <c r="F136" s="44">
        <f t="shared" si="29"/>
        <v>7.5749755473011118E-2</v>
      </c>
      <c r="G136" s="44">
        <f t="shared" si="30"/>
        <v>6.1101462405474354E-4</v>
      </c>
      <c r="I136" s="40"/>
    </row>
    <row r="137" spans="1:9" x14ac:dyDescent="0.2">
      <c r="A137" s="1">
        <v>3.2639999999999998</v>
      </c>
      <c r="B137" s="15">
        <v>13987.206899999999</v>
      </c>
      <c r="C137" s="15">
        <v>1764.344828</v>
      </c>
      <c r="D137" s="15">
        <v>7.9380007470000002</v>
      </c>
      <c r="E137" s="44">
        <f t="shared" si="28"/>
        <v>260.65264214900583</v>
      </c>
      <c r="F137" s="44">
        <f t="shared" si="29"/>
        <v>7.6609609209975602E-2</v>
      </c>
      <c r="G137" s="44">
        <f t="shared" si="30"/>
        <v>6.1767709711848834E-4</v>
      </c>
      <c r="I137" s="40"/>
    </row>
    <row r="138" spans="1:9" x14ac:dyDescent="0.2">
      <c r="A138" s="1">
        <v>3.2879999999999998</v>
      </c>
      <c r="B138" s="15">
        <v>13778.206899999999</v>
      </c>
      <c r="C138" s="15">
        <v>1734.2413790000001</v>
      </c>
      <c r="D138" s="15">
        <v>7.9532518149999998</v>
      </c>
      <c r="E138" s="44">
        <f t="shared" si="28"/>
        <v>260.48144983056244</v>
      </c>
      <c r="F138" s="44">
        <f t="shared" si="29"/>
        <v>7.7421746134039834E-2</v>
      </c>
      <c r="G138" s="44">
        <f t="shared" si="30"/>
        <v>6.2408902092153152E-4</v>
      </c>
      <c r="I138" s="40"/>
    </row>
    <row r="139" spans="1:9" x14ac:dyDescent="0.2">
      <c r="A139" s="1">
        <v>3.3119999999999998</v>
      </c>
      <c r="B139" s="15">
        <v>13564</v>
      </c>
      <c r="C139" s="15">
        <v>1703.6896549999999</v>
      </c>
      <c r="D139" s="15">
        <v>7.9685573300000003</v>
      </c>
      <c r="E139" s="44">
        <f t="shared" si="28"/>
        <v>260.30974407981648</v>
      </c>
      <c r="F139" s="44">
        <f t="shared" si="29"/>
        <v>7.8264105742153686E-2</v>
      </c>
      <c r="G139" s="44">
        <f t="shared" si="30"/>
        <v>6.3075662124404308E-4</v>
      </c>
      <c r="I139" s="40"/>
    </row>
    <row r="140" spans="1:9" x14ac:dyDescent="0.2">
      <c r="A140" s="1">
        <v>3.3359999999999999</v>
      </c>
      <c r="B140" s="15">
        <v>13354.68966</v>
      </c>
      <c r="C140" s="15">
        <v>1671.793103</v>
      </c>
      <c r="D140" s="15">
        <v>7.9846508900000002</v>
      </c>
      <c r="E140" s="44">
        <f t="shared" si="28"/>
        <v>260.12930173858484</v>
      </c>
      <c r="F140" s="44">
        <f t="shared" si="29"/>
        <v>7.9192907551732555E-2</v>
      </c>
      <c r="G140" s="44">
        <f t="shared" si="30"/>
        <v>6.3781972293898328E-4</v>
      </c>
      <c r="I140" s="40"/>
    </row>
    <row r="141" spans="1:9" x14ac:dyDescent="0.2">
      <c r="A141" s="1">
        <v>3.36</v>
      </c>
      <c r="B141" s="15">
        <v>13161.74194</v>
      </c>
      <c r="C141" s="15">
        <v>1644.1290320000001</v>
      </c>
      <c r="D141" s="15">
        <v>8.0012429409999992</v>
      </c>
      <c r="E141" s="44">
        <f t="shared" si="28"/>
        <v>259.94338041998958</v>
      </c>
      <c r="F141" s="44">
        <f t="shared" ref="F141:F150" si="31" xml:space="preserve"> E141^2*(1/SQRT(C141)-1/SQRT(B141))/((H$7-H$10*E141^2)*SQRT(11*31))</f>
        <v>7.7396865151910826E-2</v>
      </c>
      <c r="G141" s="44">
        <f xml:space="preserve"> E141*(1/SQRT(C141)+1/SQRT(B141))/((H$7-H$10*E141^2)*SQRT(11*31))</f>
        <v>6.2326279087315545E-4</v>
      </c>
      <c r="I141" s="40"/>
    </row>
    <row r="142" spans="1:9" x14ac:dyDescent="0.2">
      <c r="A142" s="1">
        <v>3.3839999999999999</v>
      </c>
      <c r="B142" s="15">
        <v>12964.41935</v>
      </c>
      <c r="C142" s="15">
        <v>1615.9032259999999</v>
      </c>
      <c r="D142" s="15">
        <v>8.0191235659999993</v>
      </c>
      <c r="E142" s="44">
        <f t="shared" si="28"/>
        <v>259.74314331243858</v>
      </c>
      <c r="F142" s="44">
        <f t="shared" si="31"/>
        <v>7.8242045704382673E-2</v>
      </c>
      <c r="G142" s="44">
        <f t="shared" ref="G142:G150" si="32" xml:space="preserve"> E142*(1/SQRT(C142)+1/SQRT(B142))/((H$7-H$10*E142^2)*SQRT(11*31))</f>
        <v>6.2999215021784013E-4</v>
      </c>
      <c r="I142" s="40"/>
    </row>
    <row r="143" spans="1:9" x14ac:dyDescent="0.2">
      <c r="A143" s="1">
        <v>3.4079999999999999</v>
      </c>
      <c r="B143" s="15">
        <v>12768.16129</v>
      </c>
      <c r="C143" s="15">
        <v>1587.4838709999999</v>
      </c>
      <c r="D143" s="15">
        <v>8.0358253800000004</v>
      </c>
      <c r="E143" s="44">
        <f t="shared" si="28"/>
        <v>259.55622084510429</v>
      </c>
      <c r="F143" s="44">
        <f t="shared" si="31"/>
        <v>7.9111310017368541E-2</v>
      </c>
      <c r="G143" s="44">
        <f t="shared" si="32"/>
        <v>6.3681077583694365E-4</v>
      </c>
      <c r="I143" s="40"/>
    </row>
    <row r="144" spans="1:9" x14ac:dyDescent="0.2">
      <c r="A144" s="1">
        <v>3.4319999999999999</v>
      </c>
      <c r="B144" s="15">
        <v>12574.83871</v>
      </c>
      <c r="C144" s="15">
        <v>1561.419355</v>
      </c>
      <c r="D144" s="15">
        <v>8.0507353770000005</v>
      </c>
      <c r="E144" s="44">
        <f t="shared" si="28"/>
        <v>259.38944324607843</v>
      </c>
      <c r="F144" s="44">
        <f t="shared" si="31"/>
        <v>7.9904167922985089E-2</v>
      </c>
      <c r="G144" s="44">
        <f t="shared" si="32"/>
        <v>6.4327024628591098E-4</v>
      </c>
      <c r="I144" s="40"/>
    </row>
    <row r="145" spans="1:9" x14ac:dyDescent="0.2">
      <c r="A145" s="1">
        <v>3.456</v>
      </c>
      <c r="B145" s="15">
        <v>12380.35484</v>
      </c>
      <c r="C145" s="15">
        <v>1533.258065</v>
      </c>
      <c r="D145" s="15">
        <v>8.0642426579999995</v>
      </c>
      <c r="E145" s="44">
        <f t="shared" si="28"/>
        <v>259.23842918233584</v>
      </c>
      <c r="F145" s="44">
        <f t="shared" si="31"/>
        <v>8.0790285548867413E-2</v>
      </c>
      <c r="G145" s="44">
        <f t="shared" si="32"/>
        <v>6.5009950161290129E-4</v>
      </c>
      <c r="I145" s="40"/>
    </row>
    <row r="146" spans="1:9" x14ac:dyDescent="0.2">
      <c r="A146" s="1">
        <v>3.48</v>
      </c>
      <c r="B146" s="15">
        <v>12191.3871</v>
      </c>
      <c r="C146" s="15">
        <v>1507.6774190000001</v>
      </c>
      <c r="D146" s="15">
        <v>8.0746022740000001</v>
      </c>
      <c r="E146" s="44">
        <f t="shared" si="28"/>
        <v>259.12265324466665</v>
      </c>
      <c r="F146" s="44">
        <f t="shared" si="31"/>
        <v>8.1581062595432588E-2</v>
      </c>
      <c r="G146" s="44">
        <f t="shared" si="32"/>
        <v>6.5637552585637695E-4</v>
      </c>
      <c r="I146" s="40"/>
    </row>
    <row r="147" spans="1:9" x14ac:dyDescent="0.2">
      <c r="A147" s="1">
        <v>3.504</v>
      </c>
      <c r="B147" s="15">
        <v>12005.58065</v>
      </c>
      <c r="C147" s="15">
        <v>1481.7096770000001</v>
      </c>
      <c r="D147" s="15">
        <v>8.0857844809999992</v>
      </c>
      <c r="E147" s="44">
        <f t="shared" si="28"/>
        <v>258.99772916542946</v>
      </c>
      <c r="F147" s="44">
        <f t="shared" si="31"/>
        <v>8.242123315998226E-2</v>
      </c>
      <c r="G147" s="44">
        <f t="shared" si="32"/>
        <v>6.6291906308187814E-4</v>
      </c>
      <c r="I147" s="40"/>
    </row>
    <row r="148" spans="1:9" x14ac:dyDescent="0.2">
      <c r="A148" s="1">
        <v>3.528</v>
      </c>
      <c r="B148" s="15">
        <v>11823.58065</v>
      </c>
      <c r="C148" s="15">
        <v>1457.6451609999999</v>
      </c>
      <c r="D148" s="15">
        <v>8.0958552390000005</v>
      </c>
      <c r="E148" s="44">
        <f t="shared" si="28"/>
        <v>258.88526130615492</v>
      </c>
      <c r="F148" s="44">
        <f t="shared" si="31"/>
        <v>8.3199525942365238E-2</v>
      </c>
      <c r="G148" s="44">
        <f t="shared" si="32"/>
        <v>6.6917501968206939E-4</v>
      </c>
      <c r="I148" s="40"/>
    </row>
    <row r="149" spans="1:9" x14ac:dyDescent="0.2">
      <c r="A149" s="1">
        <v>3.552</v>
      </c>
      <c r="B149" s="15">
        <v>11637.19355</v>
      </c>
      <c r="C149" s="15">
        <v>1435.1290320000001</v>
      </c>
      <c r="D149" s="15">
        <v>8.10624213</v>
      </c>
      <c r="E149" s="44">
        <f t="shared" si="28"/>
        <v>258.76930170942546</v>
      </c>
      <c r="F149" s="44">
        <f t="shared" si="31"/>
        <v>8.3921573830708765E-2</v>
      </c>
      <c r="G149" s="44">
        <f t="shared" si="32"/>
        <v>6.7537206506299637E-4</v>
      </c>
      <c r="I149" s="40"/>
    </row>
    <row r="150" spans="1:9" x14ac:dyDescent="0.2">
      <c r="A150" s="1">
        <v>3.5760000000000001</v>
      </c>
      <c r="B150" s="15">
        <v>11455.41935</v>
      </c>
      <c r="C150" s="15">
        <v>1412.4838709999999</v>
      </c>
      <c r="D150" s="15">
        <v>8.1149998199999995</v>
      </c>
      <c r="E150" s="44">
        <f t="shared" si="28"/>
        <v>258.67156084682142</v>
      </c>
      <c r="F150" s="44">
        <f t="shared" si="31"/>
        <v>8.4662836157185339E-2</v>
      </c>
      <c r="G150" s="44">
        <f t="shared" si="32"/>
        <v>6.8155081737085389E-4</v>
      </c>
      <c r="I150" s="40"/>
    </row>
    <row r="151" spans="1:9" x14ac:dyDescent="0.2">
      <c r="A151" s="1">
        <v>3.6</v>
      </c>
      <c r="B151" s="15">
        <v>11288.81818</v>
      </c>
      <c r="C151" s="15">
        <v>1393.30303</v>
      </c>
      <c r="D151" s="15">
        <v>8.1231625140000006</v>
      </c>
      <c r="E151" s="44">
        <f t="shared" si="28"/>
        <v>258.58048519173258</v>
      </c>
      <c r="F151" s="44">
        <f t="shared" ref="F151:F160" si="33" xml:space="preserve"> E151^2*(1/SQRT(C151)-1/SQRT(B151))/((H$7-H$10*E151^2)*SQRT(11*33))</f>
        <v>8.2659764442989642E-2</v>
      </c>
      <c r="G151" s="44">
        <f xml:space="preserve"> E151*(1/SQRT(C151)+1/SQRT(B151))/((H$7-H$10*E151^2)*SQRT(11*33))</f>
        <v>6.6592090549781504E-4</v>
      </c>
      <c r="I151" s="40"/>
    </row>
    <row r="152" spans="1:9" x14ac:dyDescent="0.2">
      <c r="A152" s="1">
        <v>3.6240000000000001</v>
      </c>
      <c r="B152" s="15">
        <v>11115.57576</v>
      </c>
      <c r="C152" s="15">
        <v>1367.5151519999999</v>
      </c>
      <c r="D152" s="15">
        <v>8.1335681100000006</v>
      </c>
      <c r="E152" s="44">
        <f t="shared" si="28"/>
        <v>258.46441848743802</v>
      </c>
      <c r="F152" s="44">
        <f t="shared" si="33"/>
        <v>8.3587577048320219E-2</v>
      </c>
      <c r="G152" s="44">
        <f t="shared" ref="G152:G160" si="34" xml:space="preserve"> E152*(1/SQRT(C152)+1/SQRT(B152))/((H$7-H$10*E152^2)*SQRT(11*33))</f>
        <v>6.7283088651196412E-4</v>
      </c>
      <c r="I152" s="40"/>
    </row>
    <row r="153" spans="1:9" x14ac:dyDescent="0.2">
      <c r="A153" s="1">
        <v>3.6480000000000001</v>
      </c>
      <c r="B153" s="15">
        <v>10950.06061</v>
      </c>
      <c r="C153" s="15">
        <v>1346.242424</v>
      </c>
      <c r="D153" s="15">
        <v>8.1448919190000009</v>
      </c>
      <c r="E153" s="44">
        <f t="shared" si="28"/>
        <v>258.33815294463017</v>
      </c>
      <c r="F153" s="44">
        <f t="shared" si="33"/>
        <v>8.4348204248977127E-2</v>
      </c>
      <c r="G153" s="44">
        <f t="shared" si="34"/>
        <v>6.7910183246115111E-4</v>
      </c>
      <c r="I153" s="40"/>
    </row>
    <row r="154" spans="1:9" x14ac:dyDescent="0.2">
      <c r="A154" s="1">
        <v>3.6720000000000002</v>
      </c>
      <c r="B154" s="15">
        <v>10789.848480000001</v>
      </c>
      <c r="C154" s="15">
        <v>1322.727273</v>
      </c>
      <c r="D154" s="15">
        <v>8.1561294479999997</v>
      </c>
      <c r="E154" s="44">
        <f t="shared" si="28"/>
        <v>258.21289339974481</v>
      </c>
      <c r="F154" s="44">
        <f t="shared" si="33"/>
        <v>8.5248718550370042E-2</v>
      </c>
      <c r="G154" s="44">
        <f t="shared" si="34"/>
        <v>6.8589488318427337E-4</v>
      </c>
      <c r="I154" s="40"/>
    </row>
    <row r="155" spans="1:9" x14ac:dyDescent="0.2">
      <c r="A155" s="1">
        <v>3.6960000000000002</v>
      </c>
      <c r="B155" s="15">
        <v>10623.63636</v>
      </c>
      <c r="C155" s="15">
        <v>1303.5454549999999</v>
      </c>
      <c r="D155" s="15">
        <v>8.167274248</v>
      </c>
      <c r="E155" s="44">
        <f t="shared" si="28"/>
        <v>258.08871016821479</v>
      </c>
      <c r="F155" s="44">
        <f t="shared" si="33"/>
        <v>8.594049889258068E-2</v>
      </c>
      <c r="G155" s="44">
        <f t="shared" si="34"/>
        <v>6.9204664402301686E-4</v>
      </c>
      <c r="I155" s="40"/>
    </row>
    <row r="156" spans="1:9" x14ac:dyDescent="0.2">
      <c r="A156" s="1">
        <v>3.72</v>
      </c>
      <c r="B156" s="15">
        <v>10466.42424</v>
      </c>
      <c r="C156" s="15">
        <v>1281.969697</v>
      </c>
      <c r="D156" s="15">
        <v>8.1782013869999997</v>
      </c>
      <c r="E156" s="44">
        <f t="shared" si="28"/>
        <v>257.96699306064085</v>
      </c>
      <c r="F156" s="44">
        <f t="shared" si="33"/>
        <v>8.6789642553956686E-2</v>
      </c>
      <c r="G156" s="44">
        <f t="shared" si="34"/>
        <v>6.9871741893816005E-4</v>
      </c>
      <c r="I156" s="40"/>
    </row>
    <row r="157" spans="1:9" x14ac:dyDescent="0.2">
      <c r="A157" s="1">
        <v>3.7440000000000002</v>
      </c>
      <c r="B157" s="15">
        <v>10306</v>
      </c>
      <c r="C157" s="15">
        <v>1256.727273</v>
      </c>
      <c r="D157" s="15">
        <v>8.1914930120000005</v>
      </c>
      <c r="E157" s="44">
        <f t="shared" si="28"/>
        <v>257.8189917425405</v>
      </c>
      <c r="F157" s="44">
        <f t="shared" si="33"/>
        <v>8.7869440974307336E-2</v>
      </c>
      <c r="G157" s="44">
        <f t="shared" si="34"/>
        <v>7.065659639408947E-4</v>
      </c>
      <c r="I157" s="40"/>
    </row>
    <row r="158" spans="1:9" x14ac:dyDescent="0.2">
      <c r="A158" s="1">
        <v>3.7679999999999998</v>
      </c>
      <c r="B158" s="15">
        <v>10154.21212</v>
      </c>
      <c r="C158" s="15">
        <v>1234.242424</v>
      </c>
      <c r="D158" s="15">
        <v>8.2041872659999999</v>
      </c>
      <c r="E158" s="44">
        <f t="shared" si="28"/>
        <v>257.67769641535961</v>
      </c>
      <c r="F158" s="44">
        <f t="shared" si="33"/>
        <v>8.8847051800780133E-2</v>
      </c>
      <c r="G158" s="44">
        <f t="shared" si="34"/>
        <v>7.13906060980531E-4</v>
      </c>
      <c r="I158" s="40"/>
    </row>
    <row r="159" spans="1:9" x14ac:dyDescent="0.2">
      <c r="A159" s="1">
        <v>3.7919999999999998</v>
      </c>
      <c r="B159" s="15">
        <v>9999.3333330000005</v>
      </c>
      <c r="C159" s="15">
        <v>1214.242424</v>
      </c>
      <c r="D159" s="15">
        <v>8.2154578049999998</v>
      </c>
      <c r="E159" s="44">
        <f t="shared" si="28"/>
        <v>257.55229180326847</v>
      </c>
      <c r="F159" s="44">
        <f t="shared" si="33"/>
        <v>8.969274069405847E-2</v>
      </c>
      <c r="G159" s="44">
        <f t="shared" si="34"/>
        <v>7.2077574124196364E-4</v>
      </c>
      <c r="I159" s="40"/>
    </row>
    <row r="160" spans="1:9" x14ac:dyDescent="0.2">
      <c r="A160" s="1">
        <v>3.8159999999999998</v>
      </c>
      <c r="B160" s="15">
        <v>9850</v>
      </c>
      <c r="C160" s="15">
        <v>1196.636364</v>
      </c>
      <c r="D160" s="15">
        <v>8.2264052830000001</v>
      </c>
      <c r="E160" s="44">
        <f t="shared" si="28"/>
        <v>257.43052076271488</v>
      </c>
      <c r="F160" s="44">
        <f t="shared" si="33"/>
        <v>9.0431551930989562E-2</v>
      </c>
      <c r="G160" s="44">
        <f t="shared" si="34"/>
        <v>7.2718388173350333E-4</v>
      </c>
      <c r="I160" s="40"/>
    </row>
    <row r="161" spans="1:9" x14ac:dyDescent="0.2">
      <c r="A161" s="1">
        <v>3.84</v>
      </c>
      <c r="B161" s="15">
        <v>9718.6</v>
      </c>
      <c r="C161" s="15">
        <v>1180.828571</v>
      </c>
      <c r="D161" s="15">
        <v>8.2384947989999997</v>
      </c>
      <c r="E161" s="44">
        <f t="shared" si="28"/>
        <v>257.29609060018709</v>
      </c>
      <c r="F161" s="44">
        <f t="shared" ref="F161:F170" si="35" xml:space="preserve"> E161^2*(1/SQRT(C161)-1/SQRT(B161))/((H$7-H$10*E161^2)*SQRT(11*35))</f>
        <v>8.849217747935352E-2</v>
      </c>
      <c r="G161" s="44">
        <f xml:space="preserve"> E161*(1/SQRT(C161)+1/SQRT(B161))/((H$7-H$10*E161^2)*SQRT(11*35))</f>
        <v>7.1199783998027101E-4</v>
      </c>
      <c r="I161" s="40"/>
    </row>
    <row r="162" spans="1:9" x14ac:dyDescent="0.2">
      <c r="A162" s="1">
        <v>3.8639999999999999</v>
      </c>
      <c r="B162" s="15">
        <v>9577.3428569999996</v>
      </c>
      <c r="C162" s="15">
        <v>1161.114286</v>
      </c>
      <c r="D162" s="15">
        <v>8.2534397909999999</v>
      </c>
      <c r="E162" s="44">
        <f t="shared" si="28"/>
        <v>257.12997165935468</v>
      </c>
      <c r="F162" s="44">
        <f t="shared" si="35"/>
        <v>8.9417483342400059E-2</v>
      </c>
      <c r="G162" s="44">
        <f t="shared" ref="G162:G170" si="36" xml:space="preserve"> E162*(1/SQRT(C162)+1/SQRT(B162))/((H$7-H$10*E162^2)*SQRT(11*35))</f>
        <v>7.1928130262288162E-4</v>
      </c>
      <c r="I162" s="40"/>
    </row>
    <row r="163" spans="1:9" x14ac:dyDescent="0.2">
      <c r="A163" s="1">
        <v>3.8879999999999999</v>
      </c>
      <c r="B163" s="15">
        <v>9435.3714290000007</v>
      </c>
      <c r="C163" s="15">
        <v>1141.2</v>
      </c>
      <c r="D163" s="15">
        <v>8.2693364230000004</v>
      </c>
      <c r="E163" s="44">
        <f t="shared" si="28"/>
        <v>256.95334987812492</v>
      </c>
      <c r="F163" s="44">
        <f t="shared" si="35"/>
        <v>9.0385870672369681E-2</v>
      </c>
      <c r="G163" s="44">
        <f t="shared" si="36"/>
        <v>7.2688985529399989E-4</v>
      </c>
      <c r="I163" s="40"/>
    </row>
    <row r="164" spans="1:9" x14ac:dyDescent="0.2">
      <c r="A164" s="1">
        <v>3.9119999999999999</v>
      </c>
      <c r="B164" s="15">
        <v>9297.5428570000004</v>
      </c>
      <c r="C164" s="15">
        <v>1125.9142859999999</v>
      </c>
      <c r="D164" s="15">
        <v>8.2831164620000006</v>
      </c>
      <c r="E164" s="44">
        <f t="shared" si="28"/>
        <v>256.80030620221243</v>
      </c>
      <c r="F164" s="44">
        <f t="shared" si="35"/>
        <v>9.1085461515738486E-2</v>
      </c>
      <c r="G164" s="44">
        <f t="shared" si="36"/>
        <v>7.3330959927555834E-4</v>
      </c>
      <c r="I164" s="40"/>
    </row>
    <row r="165" spans="1:9" x14ac:dyDescent="0.2">
      <c r="A165" s="1">
        <v>3.9359999999999999</v>
      </c>
      <c r="B165" s="15">
        <v>9160.5714289999996</v>
      </c>
      <c r="C165" s="15">
        <v>1106.6571429999999</v>
      </c>
      <c r="D165" s="15">
        <v>8.2971913500000003</v>
      </c>
      <c r="E165" s="44">
        <f t="shared" si="28"/>
        <v>256.64404566706071</v>
      </c>
      <c r="F165" s="44">
        <f t="shared" si="35"/>
        <v>9.2055700823444456E-2</v>
      </c>
      <c r="G165" s="44">
        <f t="shared" si="36"/>
        <v>7.4086531488527373E-4</v>
      </c>
      <c r="I165" s="40"/>
    </row>
    <row r="166" spans="1:9" x14ac:dyDescent="0.2">
      <c r="A166" s="1">
        <v>3.96</v>
      </c>
      <c r="B166" s="15">
        <v>9028</v>
      </c>
      <c r="C166" s="15">
        <v>1089.9714289999999</v>
      </c>
      <c r="D166" s="15">
        <v>8.3125263960000009</v>
      </c>
      <c r="E166" s="44">
        <f t="shared" si="28"/>
        <v>256.47386001266517</v>
      </c>
      <c r="F166" s="44">
        <f t="shared" si="35"/>
        <v>9.2907479739243279E-2</v>
      </c>
      <c r="G166" s="44">
        <f t="shared" si="36"/>
        <v>7.4803483068241398E-4</v>
      </c>
      <c r="I166" s="40"/>
    </row>
    <row r="167" spans="1:9" x14ac:dyDescent="0.2">
      <c r="A167" s="1">
        <v>3.984</v>
      </c>
      <c r="B167" s="15">
        <v>8899.6</v>
      </c>
      <c r="C167" s="15">
        <v>1068.5428569999999</v>
      </c>
      <c r="D167" s="15">
        <v>8.3292229019999997</v>
      </c>
      <c r="E167" s="44">
        <f t="shared" si="28"/>
        <v>256.28864094825889</v>
      </c>
      <c r="F167" s="44">
        <f t="shared" si="35"/>
        <v>9.4121421173834902E-2</v>
      </c>
      <c r="G167" s="44">
        <f t="shared" si="36"/>
        <v>7.5670356982716924E-4</v>
      </c>
      <c r="I167" s="40"/>
    </row>
    <row r="168" spans="1:9" x14ac:dyDescent="0.2">
      <c r="A168" s="1">
        <v>4.008</v>
      </c>
      <c r="B168" s="15">
        <v>8773.4857140000004</v>
      </c>
      <c r="C168" s="15">
        <v>1047.5142860000001</v>
      </c>
      <c r="D168" s="15">
        <v>8.344971546</v>
      </c>
      <c r="E168" s="44">
        <f t="shared" si="28"/>
        <v>256.11400770337781</v>
      </c>
      <c r="F168" s="44">
        <f t="shared" si="35"/>
        <v>9.5345318038654495E-2</v>
      </c>
      <c r="G168" s="44">
        <f t="shared" si="36"/>
        <v>7.6537815300200575E-4</v>
      </c>
      <c r="I168" s="40"/>
    </row>
    <row r="169" spans="1:9" x14ac:dyDescent="0.2">
      <c r="A169" s="1">
        <v>4.032</v>
      </c>
      <c r="B169" s="15">
        <v>8647.2571430000007</v>
      </c>
      <c r="C169" s="15">
        <v>1032.057143</v>
      </c>
      <c r="D169" s="15">
        <v>8.360488299</v>
      </c>
      <c r="E169" s="44">
        <f t="shared" si="28"/>
        <v>255.94201171513049</v>
      </c>
      <c r="F169" s="44">
        <f t="shared" si="35"/>
        <v>9.6208588594091093E-2</v>
      </c>
      <c r="G169" s="44">
        <f t="shared" si="36"/>
        <v>7.7271361769611709E-4</v>
      </c>
      <c r="I169" s="40"/>
    </row>
    <row r="170" spans="1:9" x14ac:dyDescent="0.2">
      <c r="A170" s="1">
        <v>4.056</v>
      </c>
      <c r="B170" s="15">
        <v>8521.942857</v>
      </c>
      <c r="C170" s="15">
        <v>1015.742857</v>
      </c>
      <c r="D170" s="15">
        <v>8.3775960939999994</v>
      </c>
      <c r="E170" s="44">
        <f t="shared" si="28"/>
        <v>255.75245384356575</v>
      </c>
      <c r="F170" s="44">
        <f t="shared" si="35"/>
        <v>9.7171451484292501E-2</v>
      </c>
      <c r="G170" s="44">
        <f t="shared" si="36"/>
        <v>7.8061639194850255E-4</v>
      </c>
      <c r="I170" s="40"/>
    </row>
    <row r="171" spans="1:9" x14ac:dyDescent="0.2">
      <c r="A171" s="1">
        <v>4.08</v>
      </c>
      <c r="B171" s="15">
        <v>8415.7567569999992</v>
      </c>
      <c r="C171" s="15">
        <v>1001.864865</v>
      </c>
      <c r="D171" s="15">
        <v>8.3959175310000003</v>
      </c>
      <c r="E171" s="44">
        <f t="shared" si="28"/>
        <v>255.54953263387941</v>
      </c>
      <c r="F171" s="44">
        <f t="shared" ref="F171:F180" si="37" xml:space="preserve"> E171^2*(1/SQRT(C171)-1/SQRT(B171))/((H$7-H$10*E171^2)*SQRT(11*37))</f>
        <v>9.5359435324638406E-2</v>
      </c>
      <c r="G171" s="44">
        <f xml:space="preserve"> E171*(1/SQRT(C171)+1/SQRT(B171))/((H$7-H$10*E171^2)*SQRT(11*37))</f>
        <v>7.6630211813408819E-4</v>
      </c>
      <c r="I171" s="40"/>
    </row>
    <row r="172" spans="1:9" x14ac:dyDescent="0.2">
      <c r="A172" s="1">
        <v>4.1040000000000001</v>
      </c>
      <c r="B172" s="15">
        <v>8293.4594589999997</v>
      </c>
      <c r="C172" s="15">
        <v>985.67567570000006</v>
      </c>
      <c r="D172" s="15">
        <v>8.4153347469999993</v>
      </c>
      <c r="E172" s="44">
        <f t="shared" si="28"/>
        <v>255.33456735229078</v>
      </c>
      <c r="F172" s="44">
        <f t="shared" si="37"/>
        <v>9.6361613939529175E-2</v>
      </c>
      <c r="G172" s="44">
        <f t="shared" ref="G172:G180" si="38" xml:space="preserve"> E172*(1/SQRT(C172)+1/SQRT(B172))/((H$7-H$10*E172^2)*SQRT(11*37))</f>
        <v>7.7450632680124872E-4</v>
      </c>
      <c r="I172" s="40"/>
    </row>
    <row r="173" spans="1:9" x14ac:dyDescent="0.2">
      <c r="A173" s="1">
        <v>4.1280000000000001</v>
      </c>
      <c r="B173" s="15">
        <v>8174</v>
      </c>
      <c r="C173" s="15">
        <v>970.59459460000005</v>
      </c>
      <c r="D173" s="15">
        <v>8.4346243150000006</v>
      </c>
      <c r="E173" s="44">
        <f t="shared" si="28"/>
        <v>255.12110664714388</v>
      </c>
      <c r="F173" s="44">
        <f t="shared" si="37"/>
        <v>9.7312322030545281E-2</v>
      </c>
      <c r="G173" s="44">
        <f t="shared" si="38"/>
        <v>7.8252358513639217E-4</v>
      </c>
      <c r="I173" s="40"/>
    </row>
    <row r="174" spans="1:9" x14ac:dyDescent="0.2">
      <c r="A174" s="1">
        <v>4.1520000000000001</v>
      </c>
      <c r="B174" s="15">
        <v>8061.6216219999997</v>
      </c>
      <c r="C174" s="15">
        <v>955.32432429999994</v>
      </c>
      <c r="D174" s="15">
        <v>8.4523024519999996</v>
      </c>
      <c r="E174" s="44">
        <f t="shared" si="28"/>
        <v>254.92555589636325</v>
      </c>
      <c r="F174" s="44">
        <f t="shared" si="37"/>
        <v>9.8307794716585531E-2</v>
      </c>
      <c r="G174" s="44">
        <f t="shared" si="38"/>
        <v>7.9051246125875401E-4</v>
      </c>
      <c r="I174" s="40"/>
    </row>
    <row r="175" spans="1:9" x14ac:dyDescent="0.2">
      <c r="A175" s="1">
        <v>4.1760000000000002</v>
      </c>
      <c r="B175" s="15">
        <v>7947.1891889999997</v>
      </c>
      <c r="C175" s="15">
        <v>940.94594589999997</v>
      </c>
      <c r="D175" s="15">
        <v>8.4735298120000007</v>
      </c>
      <c r="E175" s="44">
        <f t="shared" si="28"/>
        <v>254.69083968788831</v>
      </c>
      <c r="F175" s="44">
        <f t="shared" si="37"/>
        <v>9.9284257858613112E-2</v>
      </c>
      <c r="G175" s="44">
        <f t="shared" si="38"/>
        <v>7.9882915442775209E-4</v>
      </c>
      <c r="I175" s="40"/>
    </row>
    <row r="176" spans="1:9" x14ac:dyDescent="0.2">
      <c r="A176" s="1">
        <v>4.2</v>
      </c>
      <c r="B176" s="15">
        <v>7840.0810810000003</v>
      </c>
      <c r="C176" s="15">
        <v>924.62162160000003</v>
      </c>
      <c r="D176" s="15">
        <v>8.4963236949999992</v>
      </c>
      <c r="E176" s="44">
        <f t="shared" si="28"/>
        <v>254.43891361771804</v>
      </c>
      <c r="F176" s="44">
        <f t="shared" si="37"/>
        <v>0.10048452776206822</v>
      </c>
      <c r="G176" s="44">
        <f t="shared" si="38"/>
        <v>8.0804739445728226E-4</v>
      </c>
      <c r="I176" s="40"/>
    </row>
    <row r="177" spans="1:9" x14ac:dyDescent="0.2">
      <c r="A177" s="1">
        <v>4.2240000000000002</v>
      </c>
      <c r="B177" s="15">
        <v>7728.9459459999998</v>
      </c>
      <c r="C177" s="15">
        <v>909.67567570000006</v>
      </c>
      <c r="D177" s="15">
        <v>8.5188458039999997</v>
      </c>
      <c r="E177" s="44">
        <f t="shared" si="28"/>
        <v>254.19010042832366</v>
      </c>
      <c r="F177" s="44">
        <f t="shared" si="37"/>
        <v>0.10158541761705203</v>
      </c>
      <c r="G177" s="44">
        <f t="shared" si="38"/>
        <v>8.1705748402881686E-4</v>
      </c>
      <c r="I177" s="40"/>
    </row>
    <row r="178" spans="1:9" x14ac:dyDescent="0.2">
      <c r="A178" s="1">
        <v>4.2480000000000002</v>
      </c>
      <c r="B178" s="15">
        <v>7620.1081080000004</v>
      </c>
      <c r="C178" s="15">
        <v>892.18918919999999</v>
      </c>
      <c r="D178" s="15">
        <v>8.5440832859999993</v>
      </c>
      <c r="E178" s="44">
        <f t="shared" si="28"/>
        <v>253.91141256321509</v>
      </c>
      <c r="F178" s="44">
        <f t="shared" si="37"/>
        <v>0.10297310033087642</v>
      </c>
      <c r="G178" s="44">
        <f t="shared" si="38"/>
        <v>8.2744675242493564E-4</v>
      </c>
      <c r="I178" s="40"/>
    </row>
    <row r="179" spans="1:9" x14ac:dyDescent="0.2">
      <c r="A179" s="1">
        <v>4.2720000000000002</v>
      </c>
      <c r="B179" s="15">
        <v>7510.7837840000002</v>
      </c>
      <c r="C179" s="15">
        <v>876.40540539999995</v>
      </c>
      <c r="D179" s="15">
        <v>8.5703887079999994</v>
      </c>
      <c r="E179" s="44">
        <f t="shared" si="28"/>
        <v>253.62106421894902</v>
      </c>
      <c r="F179" s="44">
        <f t="shared" si="37"/>
        <v>0.10426083832241111</v>
      </c>
      <c r="G179" s="44">
        <f t="shared" si="38"/>
        <v>8.3765070130328433E-4</v>
      </c>
      <c r="I179" s="40"/>
    </row>
    <row r="180" spans="1:9" x14ac:dyDescent="0.2">
      <c r="A180" s="1">
        <v>4.2960000000000003</v>
      </c>
      <c r="B180" s="15">
        <v>7406.4594589999997</v>
      </c>
      <c r="C180" s="15">
        <v>860</v>
      </c>
      <c r="D180" s="15">
        <v>8.5987502710000001</v>
      </c>
      <c r="E180" s="44">
        <f t="shared" si="28"/>
        <v>253.30816440004824</v>
      </c>
      <c r="F180" s="44">
        <f t="shared" si="37"/>
        <v>0.10568436952669837</v>
      </c>
      <c r="G180" s="44">
        <f t="shared" si="38"/>
        <v>8.4852655129114159E-4</v>
      </c>
      <c r="I180" s="40"/>
    </row>
    <row r="181" spans="1:9" x14ac:dyDescent="0.2">
      <c r="A181" s="1">
        <v>4.32</v>
      </c>
      <c r="B181" s="15">
        <v>7311.0512820000004</v>
      </c>
      <c r="C181" s="15">
        <v>846.12820509999995</v>
      </c>
      <c r="D181" s="15">
        <v>8.6286472879999998</v>
      </c>
      <c r="E181" s="44">
        <f t="shared" si="28"/>
        <v>252.9784761150143</v>
      </c>
      <c r="F181" s="44">
        <f t="shared" ref="F181:F190" si="39" xml:space="preserve"> E181^2*(1/SQRT(C181)-1/SQRT(B181))/((H$7-H$10*E181^2)*SQRT(11*39))</f>
        <v>0.1041811578444225</v>
      </c>
      <c r="G181" s="44">
        <f xml:space="preserve"> E181*(1/SQRT(C181)+1/SQRT(B181))/((H$7-H$10*E181^2)*SQRT(11*39))</f>
        <v>8.3648505664260834E-4</v>
      </c>
      <c r="I181" s="40"/>
    </row>
    <row r="182" spans="1:9" x14ac:dyDescent="0.2">
      <c r="A182" s="1">
        <v>4.3440000000000003</v>
      </c>
      <c r="B182" s="15">
        <v>7210.0769229999996</v>
      </c>
      <c r="C182" s="15">
        <v>833.74358970000003</v>
      </c>
      <c r="D182" s="15">
        <v>8.6587465770000005</v>
      </c>
      <c r="E182" s="44">
        <f t="shared" si="28"/>
        <v>252.64670391720176</v>
      </c>
      <c r="F182" s="44">
        <f t="shared" si="39"/>
        <v>0.10529589848506399</v>
      </c>
      <c r="G182" s="44">
        <f t="shared" ref="G182:G190" si="40" xml:space="preserve"> E182*(1/SQRT(C182)+1/SQRT(B182))/((H$7-H$10*E182^2)*SQRT(11*39))</f>
        <v>8.4627302758183854E-4</v>
      </c>
      <c r="I182" s="40"/>
    </row>
    <row r="183" spans="1:9" x14ac:dyDescent="0.2">
      <c r="A183" s="1">
        <v>4.3680000000000003</v>
      </c>
      <c r="B183" s="15">
        <v>7109.9487179999996</v>
      </c>
      <c r="C183" s="15">
        <v>818.02564099999995</v>
      </c>
      <c r="D183" s="15">
        <v>8.6884446999999998</v>
      </c>
      <c r="E183" s="44">
        <f t="shared" si="28"/>
        <v>252.31948735623016</v>
      </c>
      <c r="F183" s="44">
        <f t="shared" si="39"/>
        <v>0.10676418086851622</v>
      </c>
      <c r="G183" s="44">
        <f t="shared" si="40"/>
        <v>8.5752319754775377E-4</v>
      </c>
      <c r="I183" s="40"/>
    </row>
    <row r="184" spans="1:9" x14ac:dyDescent="0.2">
      <c r="A184" s="1">
        <v>4.3920000000000003</v>
      </c>
      <c r="B184" s="15">
        <v>7014.5897439999999</v>
      </c>
      <c r="C184" s="15">
        <v>805.25641029999997</v>
      </c>
      <c r="D184" s="15">
        <v>8.7132960409999995</v>
      </c>
      <c r="E184" s="44">
        <f t="shared" si="28"/>
        <v>252.04576759734158</v>
      </c>
      <c r="F184" s="44">
        <f t="shared" si="39"/>
        <v>0.10794425770143613</v>
      </c>
      <c r="G184" s="44">
        <f t="shared" si="40"/>
        <v>8.6720197857224023E-4</v>
      </c>
      <c r="I184" s="40"/>
    </row>
    <row r="185" spans="1:9" x14ac:dyDescent="0.2">
      <c r="A185" s="1">
        <v>4.4160000000000004</v>
      </c>
      <c r="B185" s="15">
        <v>6918.3589739999998</v>
      </c>
      <c r="C185" s="15">
        <v>790.61538459999997</v>
      </c>
      <c r="D185" s="15">
        <v>8.7361517759999998</v>
      </c>
      <c r="E185" s="44">
        <f t="shared" si="28"/>
        <v>251.79409844642097</v>
      </c>
      <c r="F185" s="44">
        <f t="shared" si="39"/>
        <v>0.10932347499497704</v>
      </c>
      <c r="G185" s="44">
        <f t="shared" si="40"/>
        <v>8.7763744967142251E-4</v>
      </c>
      <c r="I185" s="40"/>
    </row>
    <row r="186" spans="1:9" x14ac:dyDescent="0.2">
      <c r="A186" s="1">
        <v>4.4400000000000004</v>
      </c>
      <c r="B186" s="15">
        <v>6822.5384620000004</v>
      </c>
      <c r="C186" s="15">
        <v>777.51282049999998</v>
      </c>
      <c r="D186" s="15">
        <v>8.7568543420000005</v>
      </c>
      <c r="E186" s="44">
        <f t="shared" si="28"/>
        <v>251.56619241706406</v>
      </c>
      <c r="F186" s="44">
        <f t="shared" si="39"/>
        <v>0.1105559295260904</v>
      </c>
      <c r="G186" s="44">
        <f t="shared" si="40"/>
        <v>8.8739953843727966E-4</v>
      </c>
      <c r="I186" s="40"/>
    </row>
    <row r="187" spans="1:9" x14ac:dyDescent="0.2">
      <c r="A187" s="1">
        <v>4.4640000000000004</v>
      </c>
      <c r="B187" s="15">
        <v>6735.1538460000002</v>
      </c>
      <c r="C187" s="15">
        <v>764.46153849999996</v>
      </c>
      <c r="D187" s="15">
        <v>8.7761868070000002</v>
      </c>
      <c r="E187" s="44">
        <f t="shared" si="28"/>
        <v>251.35341247401848</v>
      </c>
      <c r="F187" s="44">
        <f t="shared" si="39"/>
        <v>0.11183552760409743</v>
      </c>
      <c r="G187" s="44">
        <f t="shared" si="40"/>
        <v>8.9705117196939375E-4</v>
      </c>
      <c r="I187" s="40"/>
    </row>
    <row r="188" spans="1:9" x14ac:dyDescent="0.2">
      <c r="A188" s="1">
        <v>4.4880000000000004</v>
      </c>
      <c r="B188" s="15">
        <v>6643.3076920000003</v>
      </c>
      <c r="C188" s="15">
        <v>752.94871790000002</v>
      </c>
      <c r="D188" s="15">
        <v>8.7955657780000003</v>
      </c>
      <c r="E188" s="44">
        <f t="shared" si="28"/>
        <v>251.14015955243084</v>
      </c>
      <c r="F188" s="44">
        <f t="shared" si="39"/>
        <v>0.11295767997247932</v>
      </c>
      <c r="G188" s="44">
        <f t="shared" si="40"/>
        <v>9.0632425162339748E-4</v>
      </c>
      <c r="I188" s="40"/>
    </row>
    <row r="189" spans="1:9" x14ac:dyDescent="0.2">
      <c r="A189" s="1">
        <v>4.5119999999999996</v>
      </c>
      <c r="B189" s="15">
        <v>6548.1025639999998</v>
      </c>
      <c r="C189" s="15">
        <v>742.8974359</v>
      </c>
      <c r="D189" s="15">
        <v>8.8135530279999994</v>
      </c>
      <c r="E189" s="44">
        <f t="shared" si="28"/>
        <v>250.94225387438755</v>
      </c>
      <c r="F189" s="44">
        <f t="shared" si="39"/>
        <v>0.11390586463278121</v>
      </c>
      <c r="G189" s="44">
        <f t="shared" si="40"/>
        <v>9.1499876463394458E-4</v>
      </c>
      <c r="I189" s="40"/>
    </row>
    <row r="190" spans="1:9" x14ac:dyDescent="0.2">
      <c r="A190" s="1">
        <v>4.5359999999999996</v>
      </c>
      <c r="B190" s="15">
        <v>6457.7179489999999</v>
      </c>
      <c r="C190" s="15">
        <v>732.05128209999998</v>
      </c>
      <c r="D190" s="15">
        <v>8.8301627299999996</v>
      </c>
      <c r="E190" s="44">
        <f t="shared" si="28"/>
        <v>250.75953022219284</v>
      </c>
      <c r="F190" s="44">
        <f t="shared" si="39"/>
        <v>0.11497164356862458</v>
      </c>
      <c r="G190" s="44">
        <f t="shared" si="40"/>
        <v>9.2394943704180018E-4</v>
      </c>
      <c r="I190" s="40"/>
    </row>
    <row r="191" spans="1:9" x14ac:dyDescent="0.2">
      <c r="A191" s="1">
        <v>4.5599999999999996</v>
      </c>
      <c r="B191" s="15">
        <v>6373.5609759999998</v>
      </c>
      <c r="C191" s="15">
        <v>721</v>
      </c>
      <c r="D191" s="15">
        <v>8.8443822740000009</v>
      </c>
      <c r="E191" s="44">
        <f t="shared" si="28"/>
        <v>250.60311872540768</v>
      </c>
      <c r="F191" s="44">
        <f t="shared" ref="F191:F200" si="41" xml:space="preserve"> E191^2*(1/SQRT(C191)-1/SQRT(B191))/((H$7-H$10*E191^2)*SQRT(11*41))</f>
        <v>0.11321902073298998</v>
      </c>
      <c r="G191" s="44">
        <f xml:space="preserve"> E191*(1/SQRT(C191)+1/SQRT(B191))/((H$7-H$10*E191^2)*SQRT(11*41))</f>
        <v>9.0970956604569152E-4</v>
      </c>
      <c r="I191" s="40"/>
    </row>
    <row r="192" spans="1:9" x14ac:dyDescent="0.2">
      <c r="A192" s="1">
        <v>4.5839999999999996</v>
      </c>
      <c r="B192" s="15">
        <v>6287.5365849999998</v>
      </c>
      <c r="C192" s="15">
        <v>710.19512199999997</v>
      </c>
      <c r="D192" s="15">
        <v>8.8574968179999995</v>
      </c>
      <c r="E192" s="44">
        <f t="shared" si="28"/>
        <v>250.45887558479785</v>
      </c>
      <c r="F192" s="44">
        <f t="shared" si="41"/>
        <v>0.11427991534862363</v>
      </c>
      <c r="G192" s="44">
        <f t="shared" ref="G192:G200" si="42" xml:space="preserve"> E192*(1/SQRT(C192)+1/SQRT(B192))/((H$7-H$10*E192^2)*SQRT(11*41))</f>
        <v>9.182367586213256E-4</v>
      </c>
      <c r="I192" s="40"/>
    </row>
    <row r="193" spans="1:9" x14ac:dyDescent="0.2">
      <c r="A193" s="1">
        <v>4.6079999999999997</v>
      </c>
      <c r="B193" s="15">
        <v>6197.7317069999999</v>
      </c>
      <c r="C193" s="15">
        <v>699.43902439999999</v>
      </c>
      <c r="D193" s="15">
        <v>8.8708917039999999</v>
      </c>
      <c r="E193" s="44">
        <f t="shared" si="28"/>
        <v>250.3115615489985</v>
      </c>
      <c r="F193" s="44">
        <f t="shared" si="41"/>
        <v>0.11534544329281414</v>
      </c>
      <c r="G193" s="44">
        <f t="shared" si="42"/>
        <v>9.2703634521733639E-4</v>
      </c>
      <c r="I193" s="40"/>
    </row>
    <row r="194" spans="1:9" x14ac:dyDescent="0.2">
      <c r="A194" s="1">
        <v>4.6319999999999997</v>
      </c>
      <c r="B194" s="15">
        <v>6115.5121950000002</v>
      </c>
      <c r="C194" s="15">
        <v>687.95121949999998</v>
      </c>
      <c r="D194" s="15">
        <v>8.8858253499999993</v>
      </c>
      <c r="E194" s="44">
        <f t="shared" si="28"/>
        <v>250.14733826005255</v>
      </c>
      <c r="F194" s="44">
        <f t="shared" si="41"/>
        <v>0.11658489929189192</v>
      </c>
      <c r="G194" s="44">
        <f t="shared" si="42"/>
        <v>9.3647665689447436E-4</v>
      </c>
      <c r="I194" s="40"/>
    </row>
    <row r="195" spans="1:9" x14ac:dyDescent="0.2">
      <c r="A195" s="1">
        <v>4.6559999999999997</v>
      </c>
      <c r="B195" s="15">
        <v>6026.4634150000002</v>
      </c>
      <c r="C195" s="15">
        <v>677.60975610000003</v>
      </c>
      <c r="D195" s="15">
        <v>8.9036607780000008</v>
      </c>
      <c r="E195" s="44">
        <f t="shared" ref="E195:E258" si="43" xml:space="preserve"> (2*H$7)/(LN(D195)-H$4+SQRT((LN(D195)-H$4)^2-4*H$7*H$10))</f>
        <v>249.95122152098151</v>
      </c>
      <c r="F195" s="44">
        <f t="shared" si="41"/>
        <v>0.11771064581193519</v>
      </c>
      <c r="G195" s="44">
        <f t="shared" si="42"/>
        <v>9.4609020365265032E-4</v>
      </c>
      <c r="I195" s="40"/>
    </row>
    <row r="196" spans="1:9" x14ac:dyDescent="0.2">
      <c r="A196" s="1">
        <v>4.68</v>
      </c>
      <c r="B196" s="15">
        <v>5945.9756100000004</v>
      </c>
      <c r="C196" s="15">
        <v>667.56097560000001</v>
      </c>
      <c r="D196" s="15">
        <v>8.9206779110000003</v>
      </c>
      <c r="E196" s="44">
        <f t="shared" si="43"/>
        <v>249.76411793817365</v>
      </c>
      <c r="F196" s="44">
        <f t="shared" si="41"/>
        <v>0.1188559471431182</v>
      </c>
      <c r="G196" s="44">
        <f t="shared" si="42"/>
        <v>9.5547151619040341E-4</v>
      </c>
      <c r="I196" s="40"/>
    </row>
    <row r="197" spans="1:9" x14ac:dyDescent="0.2">
      <c r="A197" s="1">
        <v>4.7039999999999997</v>
      </c>
      <c r="B197" s="15">
        <v>5863.5365849999998</v>
      </c>
      <c r="C197" s="15">
        <v>657.41463409999994</v>
      </c>
      <c r="D197" s="15">
        <v>8.9368625989999995</v>
      </c>
      <c r="E197" s="44">
        <f t="shared" si="43"/>
        <v>249.5861790132341</v>
      </c>
      <c r="F197" s="44">
        <f t="shared" si="41"/>
        <v>0.12002063356293466</v>
      </c>
      <c r="G197" s="44">
        <f t="shared" si="42"/>
        <v>9.6502903251307953E-4</v>
      </c>
      <c r="I197" s="40"/>
    </row>
    <row r="198" spans="1:9" x14ac:dyDescent="0.2">
      <c r="A198" s="1">
        <v>4.7279999999999998</v>
      </c>
      <c r="B198" s="15">
        <v>5785.5609759999998</v>
      </c>
      <c r="C198" s="15">
        <v>645.87804879999999</v>
      </c>
      <c r="D198" s="15">
        <v>8.9562542349999994</v>
      </c>
      <c r="E198" s="44">
        <f t="shared" si="43"/>
        <v>249.37299477504621</v>
      </c>
      <c r="F198" s="44">
        <f t="shared" si="41"/>
        <v>0.12147508555584491</v>
      </c>
      <c r="G198" s="44">
        <f t="shared" si="42"/>
        <v>9.7597064622643645E-4</v>
      </c>
      <c r="I198" s="40"/>
    </row>
    <row r="199" spans="1:9" x14ac:dyDescent="0.2">
      <c r="A199" s="1">
        <v>4.7519999999999998</v>
      </c>
      <c r="B199" s="15">
        <v>5706.9512199999999</v>
      </c>
      <c r="C199" s="15">
        <v>635</v>
      </c>
      <c r="D199" s="15">
        <v>8.9764438690000006</v>
      </c>
      <c r="E199" s="44">
        <f t="shared" si="43"/>
        <v>249.15104929558296</v>
      </c>
      <c r="F199" s="44">
        <f t="shared" si="41"/>
        <v>0.12288342068155432</v>
      </c>
      <c r="G199" s="44">
        <f t="shared" si="42"/>
        <v>9.8693873956183899E-4</v>
      </c>
      <c r="I199" s="40"/>
    </row>
    <row r="200" spans="1:9" x14ac:dyDescent="0.2">
      <c r="A200" s="1">
        <v>4.7759999999999998</v>
      </c>
      <c r="B200" s="15">
        <v>5628.0243899999996</v>
      </c>
      <c r="C200" s="15">
        <v>624.60975610000003</v>
      </c>
      <c r="D200" s="15">
        <v>8.9935636530000007</v>
      </c>
      <c r="E200" s="44">
        <f t="shared" si="43"/>
        <v>248.96285755041791</v>
      </c>
      <c r="F200" s="44">
        <f t="shared" si="41"/>
        <v>0.12421411693160132</v>
      </c>
      <c r="G200" s="44">
        <f t="shared" si="42"/>
        <v>9.9741799367323051E-4</v>
      </c>
      <c r="I200" s="40"/>
    </row>
    <row r="201" spans="1:9" x14ac:dyDescent="0.2">
      <c r="A201" s="1">
        <v>4.8</v>
      </c>
      <c r="B201" s="15">
        <v>5561.0232560000004</v>
      </c>
      <c r="C201" s="15">
        <v>617.30232560000002</v>
      </c>
      <c r="D201" s="15">
        <v>9.0106711480000001</v>
      </c>
      <c r="E201" s="44">
        <f t="shared" si="43"/>
        <v>248.77480481444823</v>
      </c>
      <c r="F201" s="44">
        <f t="shared" ref="F201:F210" si="44" xml:space="preserve"> E201^2*(1/SQRT(C201)-1/SQRT(B201))/((H$7-H$10*E201^2)*SQRT(11*43))</f>
        <v>0.12223068587240905</v>
      </c>
      <c r="G201" s="44">
        <f xml:space="preserve"> E201*(1/SQRT(C201)+1/SQRT(B201))/((H$7-H$10*E201^2)*SQRT(11*43))</f>
        <v>9.8230993897253688E-4</v>
      </c>
      <c r="I201" s="40"/>
    </row>
    <row r="202" spans="1:9" x14ac:dyDescent="0.2">
      <c r="A202" s="1">
        <v>4.8239999999999998</v>
      </c>
      <c r="B202" s="15">
        <v>5488.1395350000003</v>
      </c>
      <c r="C202" s="15">
        <v>608.58139530000005</v>
      </c>
      <c r="D202" s="15">
        <v>9.0271128810000008</v>
      </c>
      <c r="E202" s="44">
        <f t="shared" si="43"/>
        <v>248.59407210961064</v>
      </c>
      <c r="F202" s="44">
        <f t="shared" si="44"/>
        <v>0.12335940300130582</v>
      </c>
      <c r="G202" s="44">
        <f t="shared" ref="G202:G210" si="45" xml:space="preserve"> E202*(1/SQRT(C202)+1/SQRT(B202))/((H$7-H$10*E202^2)*SQRT(11*43))</f>
        <v>9.9171687022156442E-4</v>
      </c>
      <c r="I202" s="40"/>
    </row>
    <row r="203" spans="1:9" x14ac:dyDescent="0.2">
      <c r="A203" s="1">
        <v>4.8479999999999999</v>
      </c>
      <c r="B203" s="15">
        <v>5416.9534880000001</v>
      </c>
      <c r="C203" s="15">
        <v>597.46511629999998</v>
      </c>
      <c r="D203" s="15">
        <v>9.044217669</v>
      </c>
      <c r="E203" s="44">
        <f t="shared" si="43"/>
        <v>248.4060505741318</v>
      </c>
      <c r="F203" s="44">
        <f t="shared" si="44"/>
        <v>0.12490580336061978</v>
      </c>
      <c r="G203" s="44">
        <f t="shared" si="45"/>
        <v>1.0028897294170223E-3</v>
      </c>
      <c r="I203" s="40"/>
    </row>
    <row r="204" spans="1:9" x14ac:dyDescent="0.2">
      <c r="A204" s="1">
        <v>4.8719999999999999</v>
      </c>
      <c r="B204" s="15">
        <v>5343.8139529999999</v>
      </c>
      <c r="C204" s="15">
        <v>588.32558140000003</v>
      </c>
      <c r="D204" s="15">
        <v>9.0594113289999996</v>
      </c>
      <c r="E204" s="44">
        <f t="shared" si="43"/>
        <v>248.23903479466881</v>
      </c>
      <c r="F204" s="44">
        <f t="shared" si="44"/>
        <v>0.12614283253617198</v>
      </c>
      <c r="G204" s="44">
        <f t="shared" si="45"/>
        <v>1.0128150116754514E-3</v>
      </c>
      <c r="I204" s="40"/>
    </row>
    <row r="205" spans="1:9" x14ac:dyDescent="0.2">
      <c r="A205" s="1">
        <v>4.8959999999999999</v>
      </c>
      <c r="B205" s="15">
        <v>5268.697674</v>
      </c>
      <c r="C205" s="15">
        <v>580.39534879999997</v>
      </c>
      <c r="D205" s="15">
        <v>9.0733931410000004</v>
      </c>
      <c r="E205" s="44">
        <f t="shared" si="43"/>
        <v>248.08533718067082</v>
      </c>
      <c r="F205" s="44">
        <f t="shared" si="44"/>
        <v>0.12718212832256581</v>
      </c>
      <c r="G205" s="44">
        <f t="shared" si="45"/>
        <v>1.0220153745752918E-3</v>
      </c>
      <c r="I205" s="40"/>
    </row>
    <row r="206" spans="1:9" x14ac:dyDescent="0.2">
      <c r="A206" s="1">
        <v>4.92</v>
      </c>
      <c r="B206" s="15">
        <v>5196.9534880000001</v>
      </c>
      <c r="C206" s="15">
        <v>572.23255810000001</v>
      </c>
      <c r="D206" s="15">
        <v>9.0850890030000002</v>
      </c>
      <c r="E206" s="44">
        <f t="shared" si="43"/>
        <v>247.9567651624582</v>
      </c>
      <c r="F206" s="44">
        <f t="shared" si="44"/>
        <v>0.12826881581381394</v>
      </c>
      <c r="G206" s="44">
        <f t="shared" si="45"/>
        <v>1.0311079259986251E-3</v>
      </c>
      <c r="I206" s="40"/>
    </row>
    <row r="207" spans="1:9" x14ac:dyDescent="0.2">
      <c r="A207" s="1">
        <v>4.944</v>
      </c>
      <c r="B207" s="15">
        <v>5127.6744189999999</v>
      </c>
      <c r="C207" s="15">
        <v>564.23255810000001</v>
      </c>
      <c r="D207" s="15">
        <v>9.0996294609999993</v>
      </c>
      <c r="E207" s="44">
        <f t="shared" si="43"/>
        <v>247.79691755177359</v>
      </c>
      <c r="F207" s="44">
        <f t="shared" si="44"/>
        <v>0.12940789128040583</v>
      </c>
      <c r="G207" s="44">
        <f t="shared" si="45"/>
        <v>1.040680044487896E-3</v>
      </c>
      <c r="I207" s="40"/>
    </row>
    <row r="208" spans="1:9" x14ac:dyDescent="0.2">
      <c r="A208" s="1">
        <v>4.968</v>
      </c>
      <c r="B208" s="15">
        <v>5060.0232560000004</v>
      </c>
      <c r="C208" s="15">
        <v>555.60465120000003</v>
      </c>
      <c r="D208" s="15">
        <v>9.1147640140000004</v>
      </c>
      <c r="E208" s="44">
        <f t="shared" si="43"/>
        <v>247.63053151597799</v>
      </c>
      <c r="F208" s="44">
        <f t="shared" si="44"/>
        <v>0.13070114394336277</v>
      </c>
      <c r="G208" s="44">
        <f t="shared" si="45"/>
        <v>1.0509529220394782E-3</v>
      </c>
      <c r="I208" s="40"/>
    </row>
    <row r="209" spans="1:9" x14ac:dyDescent="0.2">
      <c r="A209" s="1">
        <v>4.992</v>
      </c>
      <c r="B209" s="15">
        <v>4990.6279070000001</v>
      </c>
      <c r="C209" s="15">
        <v>546.93023259999995</v>
      </c>
      <c r="D209" s="15">
        <v>9.1256345210000003</v>
      </c>
      <c r="E209" s="44">
        <f t="shared" si="43"/>
        <v>247.51101801026874</v>
      </c>
      <c r="F209" s="44">
        <f t="shared" si="44"/>
        <v>0.13195902956526487</v>
      </c>
      <c r="G209" s="44">
        <f t="shared" si="45"/>
        <v>1.0608192818556555E-3</v>
      </c>
      <c r="I209" s="40"/>
    </row>
    <row r="210" spans="1:9" x14ac:dyDescent="0.2">
      <c r="A210" s="1">
        <v>5.016</v>
      </c>
      <c r="B210" s="15">
        <v>4925.7906979999998</v>
      </c>
      <c r="C210" s="15">
        <v>538.86046510000006</v>
      </c>
      <c r="D210" s="15">
        <v>9.1360033119999997</v>
      </c>
      <c r="E210" s="44">
        <f t="shared" si="43"/>
        <v>247.39701565394409</v>
      </c>
      <c r="F210" s="44">
        <f t="shared" si="44"/>
        <v>0.13315918518113184</v>
      </c>
      <c r="G210" s="44">
        <f t="shared" si="45"/>
        <v>1.0702494498208831E-3</v>
      </c>
      <c r="I210" s="40"/>
    </row>
    <row r="211" spans="1:9" x14ac:dyDescent="0.2">
      <c r="A211" s="1">
        <v>5.04</v>
      </c>
      <c r="B211" s="15">
        <v>4867.0888889999997</v>
      </c>
      <c r="C211" s="15">
        <v>532.55555560000005</v>
      </c>
      <c r="D211" s="15">
        <v>9.1467377170000006</v>
      </c>
      <c r="E211" s="44">
        <f t="shared" si="43"/>
        <v>247.27898792009751</v>
      </c>
      <c r="F211" s="44">
        <f t="shared" ref="F211:F220" si="46" xml:space="preserve"> E211^2*(1/SQRT(C211)-1/SQRT(B211))/((H$7-H$10*E211^2)*SQRT(11*45))</f>
        <v>0.1310880086015393</v>
      </c>
      <c r="G211" s="44">
        <f xml:space="preserve"> E211*(1/SQRT(C211)+1/SQRT(B211))/((H$7-H$10*E211^2)*SQRT(11*45))</f>
        <v>1.0541914202274417E-3</v>
      </c>
      <c r="I211" s="40"/>
    </row>
    <row r="212" spans="1:9" x14ac:dyDescent="0.2">
      <c r="A212" s="1">
        <v>5.0640000000000001</v>
      </c>
      <c r="B212" s="15">
        <v>4799.4222220000001</v>
      </c>
      <c r="C212" s="15">
        <v>523.46666670000002</v>
      </c>
      <c r="D212" s="15">
        <v>9.1565884610000001</v>
      </c>
      <c r="E212" s="44">
        <f t="shared" si="43"/>
        <v>247.17067085433882</v>
      </c>
      <c r="F212" s="44">
        <f t="shared" si="46"/>
        <v>0.13247520909611596</v>
      </c>
      <c r="G212" s="44">
        <f t="shared" ref="G212:G220" si="47" xml:space="preserve"> E212*(1/SQRT(C212)+1/SQRT(B212))/((H$7-H$10*E212^2)*SQRT(11*45))</f>
        <v>1.0645438820351127E-3</v>
      </c>
      <c r="I212" s="40"/>
    </row>
    <row r="213" spans="1:9" x14ac:dyDescent="0.2">
      <c r="A213" s="1">
        <v>5.0880000000000001</v>
      </c>
      <c r="B213" s="15">
        <v>4739.3555560000004</v>
      </c>
      <c r="C213" s="15">
        <v>516.02222219999999</v>
      </c>
      <c r="D213" s="15">
        <v>9.166593078</v>
      </c>
      <c r="E213" s="44">
        <f t="shared" si="43"/>
        <v>247.06065605575796</v>
      </c>
      <c r="F213" s="44">
        <f t="shared" si="46"/>
        <v>0.13363741332451706</v>
      </c>
      <c r="G213" s="44">
        <f t="shared" si="47"/>
        <v>1.0736732694588914E-3</v>
      </c>
      <c r="I213" s="40"/>
    </row>
    <row r="214" spans="1:9" x14ac:dyDescent="0.2">
      <c r="A214" s="1">
        <v>5.1120000000000001</v>
      </c>
      <c r="B214" s="15">
        <v>4676.3555560000004</v>
      </c>
      <c r="C214" s="15">
        <v>509.06666669999998</v>
      </c>
      <c r="D214" s="15">
        <v>9.1746930560000006</v>
      </c>
      <c r="E214" s="44">
        <f t="shared" si="43"/>
        <v>246.97158086552659</v>
      </c>
      <c r="F214" s="44">
        <f t="shared" si="46"/>
        <v>0.13467882532124681</v>
      </c>
      <c r="G214" s="44">
        <f t="shared" si="47"/>
        <v>1.0823548195465645E-3</v>
      </c>
      <c r="I214" s="40"/>
    </row>
    <row r="215" spans="1:9" x14ac:dyDescent="0.2">
      <c r="A215" s="1">
        <v>5.1360000000000001</v>
      </c>
      <c r="B215" s="15">
        <v>4612.2666669999999</v>
      </c>
      <c r="C215" s="15">
        <v>501.48888890000001</v>
      </c>
      <c r="D215" s="15">
        <v>9.1807542590000004</v>
      </c>
      <c r="E215" s="44">
        <f t="shared" si="43"/>
        <v>246.90492318571356</v>
      </c>
      <c r="F215" s="44">
        <f t="shared" si="46"/>
        <v>0.13582728706316119</v>
      </c>
      <c r="G215" s="44">
        <f t="shared" si="47"/>
        <v>1.0913952363370033E-3</v>
      </c>
      <c r="I215" s="40"/>
    </row>
    <row r="216" spans="1:9" x14ac:dyDescent="0.2">
      <c r="A216" s="1">
        <v>5.16</v>
      </c>
      <c r="B216" s="15">
        <v>4552.3555560000004</v>
      </c>
      <c r="C216" s="15">
        <v>495.04444439999997</v>
      </c>
      <c r="D216" s="15">
        <v>9.1863582869999991</v>
      </c>
      <c r="E216" s="44">
        <f t="shared" si="43"/>
        <v>246.84329100410241</v>
      </c>
      <c r="F216" s="44">
        <f t="shared" si="46"/>
        <v>0.13679213504053975</v>
      </c>
      <c r="G216" s="44">
        <f t="shared" si="47"/>
        <v>1.0994796282926631E-3</v>
      </c>
      <c r="I216" s="40"/>
    </row>
    <row r="217" spans="1:9" x14ac:dyDescent="0.2">
      <c r="A217" s="1">
        <v>5.1840000000000002</v>
      </c>
      <c r="B217" s="15">
        <v>4490.3555560000004</v>
      </c>
      <c r="C217" s="15">
        <v>488.6</v>
      </c>
      <c r="D217" s="15">
        <v>9.1921867959999997</v>
      </c>
      <c r="E217" s="44">
        <f t="shared" si="43"/>
        <v>246.7791876317327</v>
      </c>
      <c r="F217" s="44">
        <f t="shared" si="46"/>
        <v>0.13776331776626075</v>
      </c>
      <c r="G217" s="44">
        <f t="shared" si="47"/>
        <v>1.1078230915625409E-3</v>
      </c>
      <c r="I217" s="40"/>
    </row>
    <row r="218" spans="1:9" x14ac:dyDescent="0.2">
      <c r="A218" s="1">
        <v>5.2080000000000002</v>
      </c>
      <c r="B218" s="15">
        <v>4432.377778</v>
      </c>
      <c r="C218" s="15">
        <v>481.88888889999998</v>
      </c>
      <c r="D218" s="15">
        <v>9.1956906230000008</v>
      </c>
      <c r="E218" s="44">
        <f t="shared" si="43"/>
        <v>246.74065047482182</v>
      </c>
      <c r="F218" s="44">
        <f t="shared" si="46"/>
        <v>0.13880399619409284</v>
      </c>
      <c r="G218" s="44">
        <f t="shared" si="47"/>
        <v>1.1160211908289091E-3</v>
      </c>
      <c r="I218" s="40"/>
    </row>
    <row r="219" spans="1:9" x14ac:dyDescent="0.2">
      <c r="A219" s="1">
        <v>5.2320000000000002</v>
      </c>
      <c r="B219" s="15">
        <v>4373.7777779999997</v>
      </c>
      <c r="C219" s="15">
        <v>475.6</v>
      </c>
      <c r="D219" s="15">
        <v>9.1968747400000002</v>
      </c>
      <c r="E219" s="44">
        <f t="shared" si="43"/>
        <v>246.72762664786535</v>
      </c>
      <c r="F219" s="44">
        <f t="shared" si="46"/>
        <v>0.13973189051271009</v>
      </c>
      <c r="G219" s="44">
        <f t="shared" si="47"/>
        <v>1.1236127888631098E-3</v>
      </c>
      <c r="I219" s="40"/>
    </row>
    <row r="220" spans="1:9" x14ac:dyDescent="0.2">
      <c r="A220" s="1">
        <v>5.2560000000000002</v>
      </c>
      <c r="B220" s="15">
        <v>4320.3999999999996</v>
      </c>
      <c r="C220" s="15">
        <v>470.04444439999997</v>
      </c>
      <c r="D220" s="15">
        <v>9.1977066490000006</v>
      </c>
      <c r="E220" s="44">
        <f t="shared" si="43"/>
        <v>246.71847661064058</v>
      </c>
      <c r="F220" s="44">
        <f t="shared" si="46"/>
        <v>0.14055045093334156</v>
      </c>
      <c r="G220" s="44">
        <f t="shared" si="47"/>
        <v>1.1304582779116854E-3</v>
      </c>
      <c r="I220" s="40"/>
    </row>
    <row r="221" spans="1:9" x14ac:dyDescent="0.2">
      <c r="A221" s="1">
        <v>5.28</v>
      </c>
      <c r="B221" s="15">
        <v>4271.0638300000001</v>
      </c>
      <c r="C221" s="15">
        <v>464.10638299999999</v>
      </c>
      <c r="D221" s="15">
        <v>9.1974315030000007</v>
      </c>
      <c r="E221" s="44">
        <f t="shared" si="43"/>
        <v>246.72150290440746</v>
      </c>
      <c r="F221" s="44">
        <f t="shared" ref="F221:F230" si="48" xml:space="preserve"> E221^2*(1/SQRT(C221)-1/SQRT(B221))/((H$7-H$10*E221^2)*SQRT(11*47))</f>
        <v>0.13844193645013742</v>
      </c>
      <c r="G221" s="44">
        <f xml:space="preserve"> E221*(1/SQRT(C221)+1/SQRT(B221))/((H$7-H$10*E221^2)*SQRT(11*47))</f>
        <v>1.1129797429348797E-3</v>
      </c>
      <c r="I221" s="40"/>
    </row>
    <row r="222" spans="1:9" x14ac:dyDescent="0.2">
      <c r="A222" s="1">
        <v>5.3040000000000003</v>
      </c>
      <c r="B222" s="15">
        <v>4215.2765959999997</v>
      </c>
      <c r="C222" s="15">
        <v>458.02127660000002</v>
      </c>
      <c r="D222" s="15">
        <v>9.1972878829999996</v>
      </c>
      <c r="E222" s="44">
        <f t="shared" si="43"/>
        <v>246.72308255912452</v>
      </c>
      <c r="F222" s="44">
        <f t="shared" si="48"/>
        <v>0.13935795961192637</v>
      </c>
      <c r="G222" s="44">
        <f t="shared" ref="G222:G230" si="49" xml:space="preserve"> E222*(1/SQRT(C222)+1/SQRT(B222))/((H$7-H$10*E222^2)*SQRT(11*47))</f>
        <v>1.120315881446693E-3</v>
      </c>
      <c r="I222" s="40"/>
    </row>
    <row r="223" spans="1:9" x14ac:dyDescent="0.2">
      <c r="A223" s="1">
        <v>5.3280000000000003</v>
      </c>
      <c r="B223" s="15">
        <v>4163.3617020000002</v>
      </c>
      <c r="C223" s="15">
        <v>452.19148940000002</v>
      </c>
      <c r="D223" s="15">
        <v>9.1980192689999996</v>
      </c>
      <c r="E223" s="44">
        <f t="shared" si="43"/>
        <v>246.71503813834778</v>
      </c>
      <c r="F223" s="44">
        <f t="shared" si="48"/>
        <v>0.14027967115192255</v>
      </c>
      <c r="G223" s="44">
        <f t="shared" si="49"/>
        <v>1.127588301485957E-3</v>
      </c>
      <c r="I223" s="40"/>
    </row>
    <row r="224" spans="1:9" x14ac:dyDescent="0.2">
      <c r="A224" s="1">
        <v>5.3520000000000003</v>
      </c>
      <c r="B224" s="15">
        <v>4107.5319149999996</v>
      </c>
      <c r="C224" s="15">
        <v>446.59574470000001</v>
      </c>
      <c r="D224" s="15">
        <v>9.2012352899999996</v>
      </c>
      <c r="E224" s="44">
        <f t="shared" si="43"/>
        <v>246.67966504557791</v>
      </c>
      <c r="F224" s="44">
        <f t="shared" si="48"/>
        <v>0.14117192833320813</v>
      </c>
      <c r="G224" s="44">
        <f t="shared" si="49"/>
        <v>1.1353633315525969E-3</v>
      </c>
      <c r="I224" s="40"/>
    </row>
    <row r="225" spans="1:17" x14ac:dyDescent="0.2">
      <c r="A225" s="1">
        <v>5.3760000000000003</v>
      </c>
      <c r="B225" s="15">
        <v>4051.4042549999999</v>
      </c>
      <c r="C225" s="15">
        <v>440.59574470000001</v>
      </c>
      <c r="D225" s="15">
        <v>9.2076455559999992</v>
      </c>
      <c r="E225" s="44">
        <f t="shared" si="43"/>
        <v>246.60915594230372</v>
      </c>
      <c r="F225" s="44">
        <f t="shared" si="48"/>
        <v>0.14222740314438037</v>
      </c>
      <c r="G225" s="44">
        <f t="shared" si="49"/>
        <v>1.1442774794623285E-3</v>
      </c>
      <c r="I225" s="40"/>
    </row>
    <row r="226" spans="1:17" x14ac:dyDescent="0.2">
      <c r="A226" s="1">
        <v>5.4</v>
      </c>
      <c r="B226" s="15">
        <v>3998.6595739999998</v>
      </c>
      <c r="C226" s="15">
        <v>434.91489360000003</v>
      </c>
      <c r="D226" s="15">
        <v>9.2172426860000005</v>
      </c>
      <c r="E226" s="44">
        <f t="shared" si="43"/>
        <v>246.50358695407215</v>
      </c>
      <c r="F226" s="44">
        <f t="shared" si="48"/>
        <v>0.14330844729941397</v>
      </c>
      <c r="G226" s="44">
        <f t="shared" si="49"/>
        <v>1.1535228818762174E-3</v>
      </c>
      <c r="I226" s="40"/>
    </row>
    <row r="227" spans="1:17" x14ac:dyDescent="0.2">
      <c r="A227" s="1">
        <v>5.4240000000000004</v>
      </c>
      <c r="B227" s="15">
        <v>3948.2553189999999</v>
      </c>
      <c r="C227" s="15">
        <v>429.42553190000001</v>
      </c>
      <c r="D227" s="15">
        <v>9.2236998129999996</v>
      </c>
      <c r="E227" s="44">
        <f t="shared" si="43"/>
        <v>246.43255376458151</v>
      </c>
      <c r="F227" s="44">
        <f t="shared" si="48"/>
        <v>0.14433050699379646</v>
      </c>
      <c r="G227" s="44">
        <f t="shared" si="49"/>
        <v>1.1620774026601119E-3</v>
      </c>
      <c r="I227" s="40"/>
    </row>
    <row r="228" spans="1:17" x14ac:dyDescent="0.2">
      <c r="A228" s="1">
        <v>5.4480000000000004</v>
      </c>
      <c r="B228" s="15">
        <v>3900.468085</v>
      </c>
      <c r="C228" s="15">
        <v>424.04255319999999</v>
      </c>
      <c r="D228" s="15">
        <v>9.2336785139999993</v>
      </c>
      <c r="E228" s="44">
        <f t="shared" si="43"/>
        <v>246.32277333154093</v>
      </c>
      <c r="F228" s="44">
        <f t="shared" si="48"/>
        <v>0.14542848978350606</v>
      </c>
      <c r="G228" s="44">
        <f t="shared" si="49"/>
        <v>1.1712501414867583E-3</v>
      </c>
      <c r="I228" s="40"/>
    </row>
    <row r="229" spans="1:17" x14ac:dyDescent="0.2">
      <c r="A229" s="1">
        <v>5.4720000000000004</v>
      </c>
      <c r="B229" s="15">
        <v>3855.7872339999999</v>
      </c>
      <c r="C229" s="15">
        <v>417.59574470000001</v>
      </c>
      <c r="D229" s="15">
        <v>9.2454592659999992</v>
      </c>
      <c r="E229" s="44">
        <f t="shared" si="43"/>
        <v>246.19315568700802</v>
      </c>
      <c r="F229" s="44">
        <f t="shared" si="48"/>
        <v>0.14688577987894194</v>
      </c>
      <c r="G229" s="44">
        <f t="shared" si="49"/>
        <v>1.1819495365813992E-3</v>
      </c>
      <c r="I229" s="40"/>
    </row>
    <row r="230" spans="1:17" x14ac:dyDescent="0.2">
      <c r="A230" s="1">
        <v>5.4960000000000004</v>
      </c>
      <c r="B230" s="15">
        <v>3805.914894</v>
      </c>
      <c r="C230" s="15">
        <v>410.70212770000001</v>
      </c>
      <c r="D230" s="15">
        <v>9.2587964580000008</v>
      </c>
      <c r="E230" s="44">
        <f t="shared" si="43"/>
        <v>246.04639674085865</v>
      </c>
      <c r="F230" s="44">
        <f t="shared" si="48"/>
        <v>0.1484771995080835</v>
      </c>
      <c r="G230" s="44">
        <f t="shared" si="49"/>
        <v>1.1938705629110974E-3</v>
      </c>
      <c r="I230" s="40"/>
    </row>
    <row r="231" spans="1:17" s="17" customFormat="1" x14ac:dyDescent="0.2">
      <c r="A231" s="20">
        <v>5.52</v>
      </c>
      <c r="B231" s="21">
        <v>3762.2653059999998</v>
      </c>
      <c r="C231" s="21">
        <v>404.67346939999999</v>
      </c>
      <c r="D231" s="21">
        <v>9.2724284479999994</v>
      </c>
      <c r="E231" s="47">
        <f t="shared" si="43"/>
        <v>245.89637461169082</v>
      </c>
      <c r="F231" s="47">
        <f t="shared" ref="F231:F240" si="50" xml:space="preserve"> E231^2*(1/SQRT(C231)-1/SQRT(B231))/((H$7-H$10*E231^2)*SQRT(11*49))</f>
        <v>0.14684663488287525</v>
      </c>
      <c r="G231" s="47">
        <f xml:space="preserve"> E231*(1/SQRT(C231)+1/SQRT(B231))/((H$7-H$10*E231^2)*SQRT(11*49))</f>
        <v>1.1800671652905292E-3</v>
      </c>
      <c r="H231" s="48"/>
      <c r="I231" s="38"/>
      <c r="J231" s="39"/>
      <c r="K231" s="25"/>
      <c r="L231" s="25"/>
      <c r="M231" s="22"/>
      <c r="N231" s="22"/>
      <c r="P231" s="28"/>
      <c r="Q231" s="18"/>
    </row>
    <row r="232" spans="1:17" x14ac:dyDescent="0.2">
      <c r="A232" s="1">
        <v>5.5439999999999996</v>
      </c>
      <c r="B232" s="15">
        <v>3714.061224</v>
      </c>
      <c r="C232" s="15">
        <v>400.48979589999999</v>
      </c>
      <c r="D232" s="15">
        <v>9.2880515460000002</v>
      </c>
      <c r="E232" s="44">
        <f t="shared" si="43"/>
        <v>245.72441451665705</v>
      </c>
      <c r="F232" s="44">
        <f t="shared" si="50"/>
        <v>0.14779412350505147</v>
      </c>
      <c r="G232" s="44">
        <f t="shared" ref="G232:G240" si="51" xml:space="preserve"> E232*(1/SQRT(C232)+1/SQRT(B232))/((H$7-H$10*E232^2)*SQRT(11*49))</f>
        <v>1.189607014328613E-3</v>
      </c>
      <c r="I232" s="40"/>
    </row>
    <row r="233" spans="1:17" x14ac:dyDescent="0.2">
      <c r="A233" s="1">
        <v>5.5679999999999996</v>
      </c>
      <c r="B233" s="15">
        <v>3667.0408160000002</v>
      </c>
      <c r="C233" s="15">
        <v>393.75510200000002</v>
      </c>
      <c r="D233" s="15">
        <v>9.3049343600000007</v>
      </c>
      <c r="E233" s="44">
        <f t="shared" si="43"/>
        <v>245.5385563677724</v>
      </c>
      <c r="F233" s="44">
        <f t="shared" si="50"/>
        <v>0.14950556704383042</v>
      </c>
      <c r="G233" s="44">
        <f t="shared" si="51"/>
        <v>1.2024275904533913E-3</v>
      </c>
      <c r="I233" s="40"/>
    </row>
    <row r="234" spans="1:17" x14ac:dyDescent="0.2">
      <c r="A234" s="1">
        <v>5.5919999999999996</v>
      </c>
      <c r="B234" s="15">
        <v>3622.2448979999999</v>
      </c>
      <c r="C234" s="15">
        <v>387.95918369999998</v>
      </c>
      <c r="D234" s="15">
        <v>9.3208245190000003</v>
      </c>
      <c r="E234" s="44">
        <f t="shared" si="43"/>
        <v>245.36359312327454</v>
      </c>
      <c r="F234" s="44">
        <f t="shared" si="50"/>
        <v>0.15099710156125198</v>
      </c>
      <c r="G234" s="44">
        <f t="shared" si="51"/>
        <v>1.2141586670965671E-3</v>
      </c>
      <c r="I234" s="40"/>
    </row>
    <row r="235" spans="1:17" x14ac:dyDescent="0.2">
      <c r="A235" s="1">
        <v>5.6159999999999997</v>
      </c>
      <c r="B235" s="15">
        <v>3577.469388</v>
      </c>
      <c r="C235" s="15">
        <v>382.85714289999999</v>
      </c>
      <c r="D235" s="15">
        <v>9.3336030749999992</v>
      </c>
      <c r="E235" s="44">
        <f t="shared" si="43"/>
        <v>245.22286658404792</v>
      </c>
      <c r="F235" s="44">
        <f t="shared" si="50"/>
        <v>0.15226214624880621</v>
      </c>
      <c r="G235" s="44">
        <f t="shared" si="51"/>
        <v>1.2246743995427301E-3</v>
      </c>
      <c r="I235" s="40"/>
    </row>
    <row r="236" spans="1:17" x14ac:dyDescent="0.2">
      <c r="A236" s="1">
        <v>5.64</v>
      </c>
      <c r="B236" s="15">
        <v>3534.9795920000001</v>
      </c>
      <c r="C236" s="15">
        <v>378.26530609999998</v>
      </c>
      <c r="D236" s="15">
        <v>9.3450226010000002</v>
      </c>
      <c r="E236" s="44">
        <f t="shared" si="43"/>
        <v>245.0970872754603</v>
      </c>
      <c r="F236" s="44">
        <f t="shared" si="50"/>
        <v>0.15339811488993479</v>
      </c>
      <c r="G236" s="44">
        <f t="shared" si="51"/>
        <v>1.2343910470284214E-3</v>
      </c>
      <c r="I236" s="40"/>
    </row>
    <row r="237" spans="1:17" x14ac:dyDescent="0.2">
      <c r="A237" s="1">
        <v>5.6639999999999997</v>
      </c>
      <c r="B237" s="15">
        <v>3494.0816329999998</v>
      </c>
      <c r="C237" s="15">
        <v>373.06122449999998</v>
      </c>
      <c r="D237" s="15">
        <v>9.3561015679999997</v>
      </c>
      <c r="E237" s="44">
        <f t="shared" si="43"/>
        <v>244.9750408399575</v>
      </c>
      <c r="F237" s="44">
        <f t="shared" si="50"/>
        <v>0.15475385754442739</v>
      </c>
      <c r="G237" s="44">
        <f t="shared" si="51"/>
        <v>1.2449106576161914E-3</v>
      </c>
      <c r="I237" s="40"/>
    </row>
    <row r="238" spans="1:17" x14ac:dyDescent="0.2">
      <c r="A238" s="1">
        <v>5.6879999999999997</v>
      </c>
      <c r="B238" s="15">
        <v>3452.4081630000001</v>
      </c>
      <c r="C238" s="15">
        <v>368.06122449999998</v>
      </c>
      <c r="D238" s="15">
        <v>9.3699615739999995</v>
      </c>
      <c r="E238" s="44">
        <f t="shared" si="43"/>
        <v>244.82233211525687</v>
      </c>
      <c r="F238" s="44">
        <f t="shared" si="50"/>
        <v>0.1561192064275681</v>
      </c>
      <c r="G238" s="44">
        <f t="shared" si="51"/>
        <v>1.2559909006881369E-3</v>
      </c>
      <c r="I238" s="40"/>
    </row>
    <row r="239" spans="1:17" x14ac:dyDescent="0.2">
      <c r="A239" s="1">
        <v>5.7119999999999997</v>
      </c>
      <c r="B239" s="15">
        <v>3410.0816329999998</v>
      </c>
      <c r="C239" s="15">
        <v>363.8163265</v>
      </c>
      <c r="D239" s="15">
        <v>9.3812327290000006</v>
      </c>
      <c r="E239" s="44">
        <f t="shared" si="43"/>
        <v>244.69812487027951</v>
      </c>
      <c r="F239" s="44">
        <f t="shared" si="50"/>
        <v>0.15721404769513089</v>
      </c>
      <c r="G239" s="44">
        <f t="shared" si="51"/>
        <v>1.2657813256644478E-3</v>
      </c>
      <c r="I239" s="40"/>
    </row>
    <row r="240" spans="1:17" x14ac:dyDescent="0.2">
      <c r="A240" s="1">
        <v>5.7359999999999998</v>
      </c>
      <c r="B240" s="15">
        <v>3371.530612</v>
      </c>
      <c r="C240" s="15">
        <v>359.67346939999999</v>
      </c>
      <c r="D240" s="15">
        <v>9.3904585679999997</v>
      </c>
      <c r="E240" s="44">
        <f t="shared" si="43"/>
        <v>244.59644141177003</v>
      </c>
      <c r="F240" s="44">
        <f t="shared" si="50"/>
        <v>0.15829754564740994</v>
      </c>
      <c r="G240" s="44">
        <f t="shared" si="51"/>
        <v>1.2749959918079898E-3</v>
      </c>
      <c r="I240" s="40"/>
    </row>
    <row r="241" spans="1:9" x14ac:dyDescent="0.2">
      <c r="A241" s="1">
        <v>5.76</v>
      </c>
      <c r="B241" s="15">
        <v>3333.5882350000002</v>
      </c>
      <c r="C241" s="15">
        <v>354.9215686</v>
      </c>
      <c r="D241" s="15">
        <v>9.3978385129999999</v>
      </c>
      <c r="E241" s="44">
        <f t="shared" si="43"/>
        <v>244.51509236568884</v>
      </c>
      <c r="F241" s="44">
        <f t="shared" ref="F241:F250" si="52" xml:space="preserve"> E241^2*(1/SQRT(C241)-1/SQRT(B241))/((H$7-H$10*E241^2)*SQRT(11*51))</f>
        <v>0.15641354253205519</v>
      </c>
      <c r="G241" s="44">
        <f xml:space="preserve"> E241*(1/SQRT(C241)+1/SQRT(B241))/((H$7-H$10*E241^2)*SQRT(11*51))</f>
        <v>1.2593281095560471E-3</v>
      </c>
      <c r="I241" s="40"/>
    </row>
    <row r="242" spans="1:9" x14ac:dyDescent="0.2">
      <c r="A242" s="1">
        <v>5.7839999999999998</v>
      </c>
      <c r="B242" s="15">
        <v>3295.5098039999998</v>
      </c>
      <c r="C242" s="15">
        <v>349.8823529</v>
      </c>
      <c r="D242" s="15">
        <v>9.4075064299999998</v>
      </c>
      <c r="E242" s="44">
        <f t="shared" si="43"/>
        <v>244.40850884534476</v>
      </c>
      <c r="F242" s="44">
        <f t="shared" si="52"/>
        <v>0.15782935442334145</v>
      </c>
      <c r="G242" s="44">
        <f t="shared" ref="G242:G250" si="53" xml:space="preserve"> E242*(1/SQRT(C242)+1/SQRT(B242))/((H$7-H$10*E242^2)*SQRT(11*51))</f>
        <v>1.2699779532691548E-3</v>
      </c>
      <c r="I242" s="40"/>
    </row>
    <row r="243" spans="1:9" x14ac:dyDescent="0.2">
      <c r="A243" s="1">
        <v>5.8079999999999998</v>
      </c>
      <c r="B243" s="15">
        <v>3252.0588240000002</v>
      </c>
      <c r="C243" s="15">
        <v>345</v>
      </c>
      <c r="D243" s="15">
        <v>9.4173597040000008</v>
      </c>
      <c r="E243" s="44">
        <f t="shared" si="43"/>
        <v>244.29986488200302</v>
      </c>
      <c r="F243" s="44">
        <f t="shared" si="52"/>
        <v>0.15916412673629521</v>
      </c>
      <c r="G243" s="44">
        <f t="shared" si="53"/>
        <v>1.2809236290272084E-3</v>
      </c>
      <c r="I243" s="40"/>
    </row>
    <row r="244" spans="1:9" x14ac:dyDescent="0.2">
      <c r="A244" s="1">
        <v>5.8319999999999999</v>
      </c>
      <c r="B244" s="15">
        <v>3212.2745100000002</v>
      </c>
      <c r="C244" s="15">
        <v>340.39215689999997</v>
      </c>
      <c r="D244" s="15">
        <v>9.4262138699999998</v>
      </c>
      <c r="E244" s="44">
        <f t="shared" si="43"/>
        <v>244.20222224788535</v>
      </c>
      <c r="F244" s="44">
        <f t="shared" si="52"/>
        <v>0.16045614479527598</v>
      </c>
      <c r="G244" s="44">
        <f t="shared" si="53"/>
        <v>1.2913029760378435E-3</v>
      </c>
      <c r="I244" s="40"/>
    </row>
    <row r="245" spans="1:9" x14ac:dyDescent="0.2">
      <c r="A245" s="1">
        <v>5.8559999999999999</v>
      </c>
      <c r="B245" s="15">
        <v>3171.5882350000002</v>
      </c>
      <c r="C245" s="15">
        <v>336.0392157</v>
      </c>
      <c r="D245" s="15">
        <v>9.4363453649999993</v>
      </c>
      <c r="E245" s="44">
        <f t="shared" si="43"/>
        <v>244.09047549159962</v>
      </c>
      <c r="F245" s="44">
        <f t="shared" si="52"/>
        <v>0.16169843389303096</v>
      </c>
      <c r="G245" s="44">
        <f t="shared" si="53"/>
        <v>1.3018376518795529E-3</v>
      </c>
      <c r="I245" s="40"/>
    </row>
    <row r="246" spans="1:9" x14ac:dyDescent="0.2">
      <c r="A246" s="1">
        <v>5.88</v>
      </c>
      <c r="B246" s="15">
        <v>3130.313725</v>
      </c>
      <c r="C246" s="15">
        <v>332.1176471</v>
      </c>
      <c r="D246" s="15">
        <v>9.4476765809999996</v>
      </c>
      <c r="E246" s="44">
        <f t="shared" si="43"/>
        <v>243.96547299747255</v>
      </c>
      <c r="F246" s="44">
        <f t="shared" si="52"/>
        <v>0.16282452074011314</v>
      </c>
      <c r="G246" s="44">
        <f t="shared" si="53"/>
        <v>1.3122256490579332E-3</v>
      </c>
      <c r="I246" s="40"/>
    </row>
    <row r="247" spans="1:9" x14ac:dyDescent="0.2">
      <c r="A247" s="1">
        <v>5.9039999999999999</v>
      </c>
      <c r="B247" s="15">
        <v>3091.0392160000001</v>
      </c>
      <c r="C247" s="15">
        <v>327.0392157</v>
      </c>
      <c r="D247" s="15">
        <v>9.4597491270000003</v>
      </c>
      <c r="E247" s="44">
        <f t="shared" si="43"/>
        <v>243.8322645762901</v>
      </c>
      <c r="F247" s="44">
        <f t="shared" si="52"/>
        <v>0.16443983694697803</v>
      </c>
      <c r="G247" s="44">
        <f t="shared" si="53"/>
        <v>1.3246247544006226E-3</v>
      </c>
      <c r="I247" s="40"/>
    </row>
    <row r="248" spans="1:9" x14ac:dyDescent="0.2">
      <c r="A248" s="1">
        <v>5.9279999999999999</v>
      </c>
      <c r="B248" s="15">
        <v>3053.901961</v>
      </c>
      <c r="C248" s="15">
        <v>322.33333329999999</v>
      </c>
      <c r="D248" s="15">
        <v>9.4751707270000001</v>
      </c>
      <c r="E248" s="44">
        <f t="shared" si="43"/>
        <v>243.6620595947997</v>
      </c>
      <c r="F248" s="44">
        <f t="shared" si="52"/>
        <v>0.16605001511025755</v>
      </c>
      <c r="G248" s="44">
        <f t="shared" si="53"/>
        <v>1.3373592796300893E-3</v>
      </c>
      <c r="I248" s="40"/>
    </row>
    <row r="249" spans="1:9" x14ac:dyDescent="0.2">
      <c r="A249" s="1">
        <v>5.952</v>
      </c>
      <c r="B249" s="15">
        <v>3014.9215690000001</v>
      </c>
      <c r="C249" s="15">
        <v>318.1176471</v>
      </c>
      <c r="D249" s="15">
        <v>9.4891358790000009</v>
      </c>
      <c r="E249" s="44">
        <f t="shared" si="43"/>
        <v>243.50788595141913</v>
      </c>
      <c r="F249" s="44">
        <f t="shared" si="52"/>
        <v>0.16745119663165961</v>
      </c>
      <c r="G249" s="44">
        <f t="shared" si="53"/>
        <v>1.3493420440737066E-3</v>
      </c>
      <c r="I249" s="40"/>
    </row>
    <row r="250" spans="1:9" x14ac:dyDescent="0.2">
      <c r="A250" s="1">
        <v>5.976</v>
      </c>
      <c r="B250" s="15">
        <v>2975.7254899999998</v>
      </c>
      <c r="C250" s="15">
        <v>313.74509799999998</v>
      </c>
      <c r="D250" s="15">
        <v>9.5050659159999995</v>
      </c>
      <c r="E250" s="44">
        <f t="shared" si="43"/>
        <v>243.3319682600889</v>
      </c>
      <c r="F250" s="44">
        <f t="shared" si="52"/>
        <v>0.16898181174397184</v>
      </c>
      <c r="G250" s="44">
        <f t="shared" si="53"/>
        <v>1.3622871498284251E-3</v>
      </c>
      <c r="I250" s="40"/>
    </row>
    <row r="251" spans="1:9" x14ac:dyDescent="0.2">
      <c r="A251" s="1">
        <v>6</v>
      </c>
      <c r="B251" s="15">
        <v>2944</v>
      </c>
      <c r="C251" s="15">
        <v>309.9433962</v>
      </c>
      <c r="D251" s="15">
        <v>9.5220998790000007</v>
      </c>
      <c r="E251" s="44">
        <f t="shared" si="43"/>
        <v>243.14379623492169</v>
      </c>
      <c r="F251" s="44">
        <f t="shared" ref="F251:F260" si="54" xml:space="preserve"> E251^2*(1/SQRT(C251)-1/SQRT(B251))/((H$7-H$10*E251^2)*SQRT(11*53))</f>
        <v>0.1671937379853537</v>
      </c>
      <c r="G251" s="44">
        <f xml:space="preserve"> E251*(1/SQRT(C251)+1/SQRT(B251))/((H$7-H$10*E251^2)*SQRT(11*53))</f>
        <v>1.3481948438925444E-3</v>
      </c>
      <c r="I251" s="40"/>
    </row>
    <row r="252" spans="1:9" x14ac:dyDescent="0.2">
      <c r="A252" s="1">
        <v>6.024</v>
      </c>
      <c r="B252" s="15">
        <v>2909.6981129999999</v>
      </c>
      <c r="C252" s="15">
        <v>305.47169810000003</v>
      </c>
      <c r="D252" s="15">
        <v>9.5408320700000004</v>
      </c>
      <c r="E252" s="44">
        <f t="shared" si="43"/>
        <v>242.93678530244</v>
      </c>
      <c r="F252" s="44">
        <f t="shared" si="54"/>
        <v>0.16892691188357536</v>
      </c>
      <c r="G252" s="44">
        <f t="shared" ref="G252:G260" si="55" xml:space="preserve"> E252*(1/SQRT(C252)+1/SQRT(B252))/((H$7-H$10*E252^2)*SQRT(11*53))</f>
        <v>1.3619426102223708E-3</v>
      </c>
      <c r="I252" s="40"/>
    </row>
    <row r="253" spans="1:9" x14ac:dyDescent="0.2">
      <c r="A253" s="1">
        <v>6.048</v>
      </c>
      <c r="B253" s="15">
        <v>2877.8301889999998</v>
      </c>
      <c r="C253" s="15">
        <v>300.13207549999998</v>
      </c>
      <c r="D253" s="15">
        <v>9.5571918740000008</v>
      </c>
      <c r="E253" s="44">
        <f t="shared" si="43"/>
        <v>242.75592166618779</v>
      </c>
      <c r="F253" s="44">
        <f t="shared" si="54"/>
        <v>0.1710487043089392</v>
      </c>
      <c r="G253" s="44">
        <f t="shared" si="55"/>
        <v>1.376778998370895E-3</v>
      </c>
      <c r="I253" s="40"/>
    </row>
    <row r="254" spans="1:9" x14ac:dyDescent="0.2">
      <c r="A254" s="1">
        <v>6.0720000000000001</v>
      </c>
      <c r="B254" s="15">
        <v>2843.415094</v>
      </c>
      <c r="C254" s="15">
        <v>296.81132079999998</v>
      </c>
      <c r="D254" s="15">
        <v>9.5726915899999998</v>
      </c>
      <c r="E254" s="44">
        <f t="shared" si="43"/>
        <v>242.58450408126672</v>
      </c>
      <c r="F254" s="44">
        <f t="shared" si="54"/>
        <v>0.17230685204661267</v>
      </c>
      <c r="G254" s="44">
        <f t="shared" si="55"/>
        <v>1.3883388730452663E-3</v>
      </c>
      <c r="I254" s="40"/>
    </row>
    <row r="255" spans="1:9" x14ac:dyDescent="0.2">
      <c r="A255" s="1">
        <v>6.0960000000000001</v>
      </c>
      <c r="B255" s="15">
        <v>2809.8490569999999</v>
      </c>
      <c r="C255" s="15">
        <v>292.32075470000001</v>
      </c>
      <c r="D255" s="15">
        <v>9.5905636160000007</v>
      </c>
      <c r="E255" s="44">
        <f t="shared" si="43"/>
        <v>242.38677199621642</v>
      </c>
      <c r="F255" s="44">
        <f t="shared" si="54"/>
        <v>0.17416417136975992</v>
      </c>
      <c r="G255" s="44">
        <f t="shared" si="55"/>
        <v>1.4027441951703723E-3</v>
      </c>
      <c r="I255" s="40"/>
    </row>
    <row r="256" spans="1:9" x14ac:dyDescent="0.2">
      <c r="A256" s="1">
        <v>6.12</v>
      </c>
      <c r="B256" s="15">
        <v>2779.415094</v>
      </c>
      <c r="C256" s="15">
        <v>288.75471700000003</v>
      </c>
      <c r="D256" s="15">
        <v>9.6094005889999998</v>
      </c>
      <c r="E256" s="44">
        <f t="shared" si="43"/>
        <v>242.17827008310937</v>
      </c>
      <c r="F256" s="44">
        <f t="shared" si="54"/>
        <v>0.17572096075343291</v>
      </c>
      <c r="G256" s="44">
        <f t="shared" si="55"/>
        <v>1.4157961080786354E-3</v>
      </c>
      <c r="I256" s="40"/>
    </row>
    <row r="257" spans="1:9" x14ac:dyDescent="0.2">
      <c r="A257" s="1">
        <v>6.1440000000000001</v>
      </c>
      <c r="B257" s="15">
        <v>2745.8490569999999</v>
      </c>
      <c r="C257" s="15">
        <v>285.09433960000001</v>
      </c>
      <c r="D257" s="15">
        <v>9.6295364229999993</v>
      </c>
      <c r="E257" s="44">
        <f t="shared" si="43"/>
        <v>241.9552808189994</v>
      </c>
      <c r="F257" s="44">
        <f t="shared" si="54"/>
        <v>0.17733411464282722</v>
      </c>
      <c r="G257" s="44">
        <f t="shared" si="55"/>
        <v>1.4297979055842088E-3</v>
      </c>
      <c r="I257" s="40"/>
    </row>
    <row r="258" spans="1:9" x14ac:dyDescent="0.2">
      <c r="A258" s="1">
        <v>6.1680000000000001</v>
      </c>
      <c r="B258" s="15">
        <v>2711.1886789999999</v>
      </c>
      <c r="C258" s="15">
        <v>281.490566</v>
      </c>
      <c r="D258" s="15">
        <v>9.649019676</v>
      </c>
      <c r="E258" s="44">
        <f t="shared" si="43"/>
        <v>241.73940551157617</v>
      </c>
      <c r="F258" s="44">
        <f t="shared" si="54"/>
        <v>0.17892124314769092</v>
      </c>
      <c r="G258" s="44">
        <f t="shared" si="55"/>
        <v>1.4438733870403223E-3</v>
      </c>
      <c r="I258" s="40"/>
    </row>
    <row r="259" spans="1:9" x14ac:dyDescent="0.2">
      <c r="A259" s="1">
        <v>6.1920000000000002</v>
      </c>
      <c r="B259" s="15">
        <v>2678.358491</v>
      </c>
      <c r="C259" s="15">
        <v>277.69811320000002</v>
      </c>
      <c r="D259" s="15">
        <v>9.6644840940000005</v>
      </c>
      <c r="E259" s="44">
        <f t="shared" ref="E259:E322" si="56" xml:space="preserve"> (2*H$7)/(LN(D259)-H$4+SQRT((LN(D259)-H$4)^2-4*H$7*H$10))</f>
        <v>241.56797728795817</v>
      </c>
      <c r="F259" s="44">
        <f t="shared" si="54"/>
        <v>0.18056426385119714</v>
      </c>
      <c r="G259" s="44">
        <f t="shared" si="55"/>
        <v>1.4574427308643304E-3</v>
      </c>
      <c r="I259" s="40"/>
    </row>
    <row r="260" spans="1:9" x14ac:dyDescent="0.2">
      <c r="A260" s="1">
        <v>6.2160000000000002</v>
      </c>
      <c r="B260" s="15">
        <v>2648.6603770000002</v>
      </c>
      <c r="C260" s="15">
        <v>273.79245279999998</v>
      </c>
      <c r="D260" s="15">
        <v>9.6835246500000007</v>
      </c>
      <c r="E260" s="44">
        <f t="shared" si="56"/>
        <v>241.35680365373216</v>
      </c>
      <c r="F260" s="44">
        <f t="shared" si="54"/>
        <v>0.18243555224670632</v>
      </c>
      <c r="G260" s="44">
        <f t="shared" si="55"/>
        <v>1.4722418723249493E-3</v>
      </c>
      <c r="I260" s="40"/>
    </row>
    <row r="261" spans="1:9" x14ac:dyDescent="0.2">
      <c r="A261" s="1">
        <v>6.24</v>
      </c>
      <c r="B261" s="15">
        <v>2621.5272730000002</v>
      </c>
      <c r="C261" s="15">
        <v>270.49090910000001</v>
      </c>
      <c r="D261" s="15">
        <v>9.7034119879999992</v>
      </c>
      <c r="E261" s="44">
        <f t="shared" si="56"/>
        <v>241.13611357446234</v>
      </c>
      <c r="F261" s="44">
        <f t="shared" ref="F261:F270" si="57" xml:space="preserve"> E261^2*(1/SQRT(C261)-1/SQRT(B261))/((H$7-H$10*E261^2)*SQRT(11*55))</f>
        <v>0.18073231113765809</v>
      </c>
      <c r="G261" s="44">
        <f xml:space="preserve"> E261*(1/SQRT(C261)+1/SQRT(B261))/((H$7-H$10*E261^2)*SQRT(11*55))</f>
        <v>1.458872000008187E-3</v>
      </c>
      <c r="I261" s="40"/>
    </row>
    <row r="262" spans="1:9" x14ac:dyDescent="0.2">
      <c r="A262" s="1">
        <v>6.2640000000000002</v>
      </c>
      <c r="B262" s="15">
        <v>2592.2363639999999</v>
      </c>
      <c r="C262" s="15">
        <v>266.6909091</v>
      </c>
      <c r="D262" s="15">
        <v>9.7246521230000003</v>
      </c>
      <c r="E262" s="44">
        <f t="shared" si="56"/>
        <v>240.90026542529878</v>
      </c>
      <c r="F262" s="44">
        <f t="shared" si="57"/>
        <v>0.18265821817575614</v>
      </c>
      <c r="G262" s="44">
        <f t="shared" ref="G262:G270" si="58" xml:space="preserve"> E262*(1/SQRT(C262)+1/SQRT(B262))/((H$7-H$10*E262^2)*SQRT(11*55))</f>
        <v>1.4743242595671514E-3</v>
      </c>
      <c r="I262" s="40"/>
    </row>
    <row r="263" spans="1:9" x14ac:dyDescent="0.2">
      <c r="A263" s="1">
        <v>6.2880000000000003</v>
      </c>
      <c r="B263" s="15">
        <v>2561.5090909999999</v>
      </c>
      <c r="C263" s="15">
        <v>263</v>
      </c>
      <c r="D263" s="15">
        <v>9.7469725369999995</v>
      </c>
      <c r="E263" s="44">
        <f t="shared" si="56"/>
        <v>240.65225347278678</v>
      </c>
      <c r="F263" s="44">
        <f t="shared" si="57"/>
        <v>0.18457595569934915</v>
      </c>
      <c r="G263" s="44">
        <f t="shared" si="58"/>
        <v>1.4902669118135833E-3</v>
      </c>
      <c r="I263" s="40"/>
    </row>
    <row r="264" spans="1:9" x14ac:dyDescent="0.2">
      <c r="A264" s="1">
        <v>6.3120000000000003</v>
      </c>
      <c r="B264" s="15">
        <v>2531.9272729999998</v>
      </c>
      <c r="C264" s="15">
        <v>259.45454549999999</v>
      </c>
      <c r="D264" s="15">
        <v>9.7730489570000003</v>
      </c>
      <c r="E264" s="44">
        <f t="shared" si="56"/>
        <v>240.36227961377665</v>
      </c>
      <c r="F264" s="44">
        <f t="shared" si="57"/>
        <v>0.18657642100684435</v>
      </c>
      <c r="G264" s="44">
        <f t="shared" si="58"/>
        <v>1.507183181191333E-3</v>
      </c>
      <c r="I264" s="40"/>
    </row>
    <row r="265" spans="1:9" x14ac:dyDescent="0.2">
      <c r="A265" s="1">
        <v>6.3360000000000003</v>
      </c>
      <c r="B265" s="15">
        <v>2503.2181820000001</v>
      </c>
      <c r="C265" s="15">
        <v>255.70909090000001</v>
      </c>
      <c r="D265" s="15">
        <v>9.8003879470000008</v>
      </c>
      <c r="E265" s="44">
        <f t="shared" si="56"/>
        <v>240.05799188420761</v>
      </c>
      <c r="F265" s="44">
        <f t="shared" si="57"/>
        <v>0.18878023423572668</v>
      </c>
      <c r="G265" s="44">
        <f t="shared" si="58"/>
        <v>1.5252127565083082E-3</v>
      </c>
      <c r="I265" s="40"/>
    </row>
    <row r="266" spans="1:9" x14ac:dyDescent="0.2">
      <c r="A266" s="1">
        <v>6.36</v>
      </c>
      <c r="B266" s="15">
        <v>2473.4727269999998</v>
      </c>
      <c r="C266" s="15">
        <v>251.6</v>
      </c>
      <c r="D266" s="15">
        <v>9.8248383090000004</v>
      </c>
      <c r="E266" s="44">
        <f t="shared" si="56"/>
        <v>239.78560772012614</v>
      </c>
      <c r="F266" s="44">
        <f t="shared" si="57"/>
        <v>0.19114761756197654</v>
      </c>
      <c r="G266" s="44">
        <f t="shared" si="58"/>
        <v>1.5437618523262604E-3</v>
      </c>
      <c r="I266" s="40"/>
    </row>
    <row r="267" spans="1:9" x14ac:dyDescent="0.2">
      <c r="A267" s="1">
        <v>6.3840000000000003</v>
      </c>
      <c r="B267" s="15">
        <v>2445.0727270000002</v>
      </c>
      <c r="C267" s="15">
        <v>248</v>
      </c>
      <c r="D267" s="15">
        <v>9.8471566240000001</v>
      </c>
      <c r="E267" s="44">
        <f t="shared" si="56"/>
        <v>239.53676341719185</v>
      </c>
      <c r="F267" s="44">
        <f t="shared" si="57"/>
        <v>0.1932563446209235</v>
      </c>
      <c r="G267" s="44">
        <f t="shared" si="58"/>
        <v>1.5608276670473408E-3</v>
      </c>
      <c r="I267" s="40"/>
    </row>
    <row r="268" spans="1:9" x14ac:dyDescent="0.2">
      <c r="A268" s="1">
        <v>6.4080000000000004</v>
      </c>
      <c r="B268" s="15">
        <v>2417.1454549999999</v>
      </c>
      <c r="C268" s="15">
        <v>244.72727269999999</v>
      </c>
      <c r="D268" s="15">
        <v>9.8689141280000001</v>
      </c>
      <c r="E268" s="44">
        <f t="shared" si="56"/>
        <v>239.29397070812902</v>
      </c>
      <c r="F268" s="44">
        <f t="shared" si="57"/>
        <v>0.19521829878786842</v>
      </c>
      <c r="G268" s="44">
        <f t="shared" si="58"/>
        <v>1.5772688489845354E-3</v>
      </c>
      <c r="I268" s="40"/>
    </row>
    <row r="269" spans="1:9" x14ac:dyDescent="0.2">
      <c r="A269" s="1">
        <v>6.4320000000000004</v>
      </c>
      <c r="B269" s="15">
        <v>2388.5272730000002</v>
      </c>
      <c r="C269" s="15">
        <v>240.81818179999999</v>
      </c>
      <c r="D269" s="15">
        <v>9.8915715849999994</v>
      </c>
      <c r="E269" s="44">
        <f t="shared" si="56"/>
        <v>239.0409171153905</v>
      </c>
      <c r="F269" s="44">
        <f t="shared" si="57"/>
        <v>0.1976175456022396</v>
      </c>
      <c r="G269" s="44">
        <f t="shared" si="58"/>
        <v>1.5959765613358528E-3</v>
      </c>
      <c r="I269" s="40"/>
    </row>
    <row r="270" spans="1:9" x14ac:dyDescent="0.2">
      <c r="A270" s="1">
        <v>6.4560000000000004</v>
      </c>
      <c r="B270" s="15">
        <v>2359.4545450000001</v>
      </c>
      <c r="C270" s="15">
        <v>237.2363636</v>
      </c>
      <c r="D270" s="15">
        <v>9.9142068109999997</v>
      </c>
      <c r="E270" s="44">
        <f t="shared" si="56"/>
        <v>238.78788216397388</v>
      </c>
      <c r="F270" s="44">
        <f t="shared" si="57"/>
        <v>0.19987061385122087</v>
      </c>
      <c r="G270" s="44">
        <f t="shared" si="58"/>
        <v>1.6143223043049129E-3</v>
      </c>
      <c r="I270" s="40"/>
    </row>
    <row r="271" spans="1:9" x14ac:dyDescent="0.2">
      <c r="A271" s="1">
        <v>6.48</v>
      </c>
      <c r="B271" s="15">
        <v>2335.0175439999998</v>
      </c>
      <c r="C271" s="15">
        <v>234.84210529999999</v>
      </c>
      <c r="D271" s="15">
        <v>9.9383356529999993</v>
      </c>
      <c r="E271" s="44">
        <f t="shared" si="56"/>
        <v>238.51788919486145</v>
      </c>
      <c r="F271" s="44">
        <f t="shared" ref="F271:F280" si="59" xml:space="preserve"> E271^2*(1/SQRT(C271)-1/SQRT(B271))/((H$7-H$10*E271^2)*SQRT(11*57))</f>
        <v>0.19799981082345325</v>
      </c>
      <c r="G271" s="44">
        <f xml:space="preserve"> E271*(1/SQRT(C271)+1/SQRT(B271))/((H$7-H$10*E271^2)*SQRT(11*57))</f>
        <v>1.601173381912429E-3</v>
      </c>
      <c r="I271" s="40"/>
    </row>
    <row r="272" spans="1:9" x14ac:dyDescent="0.2">
      <c r="A272" s="1">
        <v>6.5039999999999996</v>
      </c>
      <c r="B272" s="15">
        <v>2308.4035090000002</v>
      </c>
      <c r="C272" s="15">
        <v>232.2982456</v>
      </c>
      <c r="D272" s="15">
        <v>9.961801779</v>
      </c>
      <c r="E272" s="44">
        <f t="shared" si="56"/>
        <v>238.25504472976402</v>
      </c>
      <c r="F272" s="44">
        <f t="shared" si="59"/>
        <v>0.19972784223942897</v>
      </c>
      <c r="G272" s="44">
        <f t="shared" ref="G272:G280" si="60" xml:space="preserve"> E272*(1/SQRT(C272)+1/SQRT(B272))/((H$7-H$10*E272^2)*SQRT(11*57))</f>
        <v>1.6172555285875526E-3</v>
      </c>
      <c r="I272" s="40"/>
    </row>
    <row r="273" spans="1:9" x14ac:dyDescent="0.2">
      <c r="A273" s="1">
        <v>6.5279999999999996</v>
      </c>
      <c r="B273" s="15">
        <v>2281.561404</v>
      </c>
      <c r="C273" s="15">
        <v>229.0877193</v>
      </c>
      <c r="D273" s="15">
        <v>9.9829245360000005</v>
      </c>
      <c r="E273" s="44">
        <f t="shared" si="56"/>
        <v>238.01821603053807</v>
      </c>
      <c r="F273" s="44">
        <f t="shared" si="59"/>
        <v>0.20184330697401015</v>
      </c>
      <c r="G273" s="44">
        <f t="shared" si="60"/>
        <v>1.6347310419466291E-3</v>
      </c>
      <c r="I273" s="40"/>
    </row>
    <row r="274" spans="1:9" x14ac:dyDescent="0.2">
      <c r="A274" s="1">
        <v>6.5519999999999996</v>
      </c>
      <c r="B274" s="15">
        <v>2255.192982</v>
      </c>
      <c r="C274" s="15">
        <v>225.77192980000001</v>
      </c>
      <c r="D274" s="15">
        <v>10.00421948</v>
      </c>
      <c r="E274" s="44">
        <f t="shared" si="56"/>
        <v>237.77922725845414</v>
      </c>
      <c r="F274" s="44">
        <f t="shared" si="59"/>
        <v>0.20409282306666288</v>
      </c>
      <c r="G274" s="44">
        <f t="shared" si="60"/>
        <v>1.6528913692388859E-3</v>
      </c>
      <c r="I274" s="40"/>
    </row>
    <row r="275" spans="1:9" x14ac:dyDescent="0.2">
      <c r="A275" s="1">
        <v>6.5759999999999996</v>
      </c>
      <c r="B275" s="15">
        <v>2228.5438600000002</v>
      </c>
      <c r="C275" s="15">
        <v>222.68421050000001</v>
      </c>
      <c r="D275" s="15">
        <v>10.021970189999999</v>
      </c>
      <c r="E275" s="44">
        <f t="shared" si="56"/>
        <v>237.57983385258265</v>
      </c>
      <c r="F275" s="44">
        <f t="shared" si="59"/>
        <v>0.20612940413590694</v>
      </c>
      <c r="G275" s="44">
        <f t="shared" si="60"/>
        <v>1.6696806661186043E-3</v>
      </c>
      <c r="I275" s="40"/>
    </row>
    <row r="276" spans="1:9" x14ac:dyDescent="0.2">
      <c r="A276" s="1">
        <v>6.6</v>
      </c>
      <c r="B276" s="15">
        <v>2204.280702</v>
      </c>
      <c r="C276" s="15">
        <v>219.22807019999999</v>
      </c>
      <c r="D276" s="15">
        <v>10.034021920000001</v>
      </c>
      <c r="E276" s="44">
        <f t="shared" si="56"/>
        <v>237.44436115967824</v>
      </c>
      <c r="F276" s="44">
        <f t="shared" si="59"/>
        <v>0.20834350047126313</v>
      </c>
      <c r="G276" s="44">
        <f t="shared" si="60"/>
        <v>1.6858001107497812E-3</v>
      </c>
      <c r="I276" s="40"/>
    </row>
    <row r="277" spans="1:9" x14ac:dyDescent="0.2">
      <c r="A277" s="1">
        <v>6.6239999999999997</v>
      </c>
      <c r="B277" s="15">
        <v>2179.2456139999999</v>
      </c>
      <c r="C277" s="15">
        <v>216</v>
      </c>
      <c r="D277" s="15">
        <v>10.046688700000001</v>
      </c>
      <c r="E277" s="44">
        <f t="shared" si="56"/>
        <v>237.30188964877766</v>
      </c>
      <c r="F277" s="44">
        <f t="shared" si="59"/>
        <v>0.21045430203683191</v>
      </c>
      <c r="G277" s="44">
        <f t="shared" si="60"/>
        <v>1.7018694890953577E-3</v>
      </c>
      <c r="I277" s="40"/>
    </row>
    <row r="278" spans="1:9" x14ac:dyDescent="0.2">
      <c r="A278" s="1">
        <v>6.6479999999999997</v>
      </c>
      <c r="B278" s="15">
        <v>2153.2105259999998</v>
      </c>
      <c r="C278" s="15">
        <v>213.36842110000001</v>
      </c>
      <c r="D278" s="15">
        <v>10.057906770000001</v>
      </c>
      <c r="E278" s="44">
        <f t="shared" si="56"/>
        <v>237.17563878185931</v>
      </c>
      <c r="F278" s="44">
        <f t="shared" si="59"/>
        <v>0.21211380297056259</v>
      </c>
      <c r="G278" s="44">
        <f t="shared" si="60"/>
        <v>1.7160588535893818E-3</v>
      </c>
      <c r="I278" s="40"/>
    </row>
    <row r="279" spans="1:9" x14ac:dyDescent="0.2">
      <c r="A279" s="1">
        <v>6.6719999999999997</v>
      </c>
      <c r="B279" s="15">
        <v>2126</v>
      </c>
      <c r="C279" s="15">
        <v>210.26315790000001</v>
      </c>
      <c r="D279" s="15">
        <v>10.06621992</v>
      </c>
      <c r="E279" s="44">
        <f t="shared" si="56"/>
        <v>237.08203516234175</v>
      </c>
      <c r="F279" s="44">
        <f t="shared" si="59"/>
        <v>0.21403532998687136</v>
      </c>
      <c r="G279" s="44">
        <f t="shared" si="60"/>
        <v>1.7311133682890547E-3</v>
      </c>
      <c r="I279" s="40"/>
    </row>
    <row r="280" spans="1:9" x14ac:dyDescent="0.2">
      <c r="A280" s="1">
        <v>6.6959999999999997</v>
      </c>
      <c r="B280" s="15">
        <v>2103.1052629999999</v>
      </c>
      <c r="C280" s="15">
        <v>207.94736839999999</v>
      </c>
      <c r="D280" s="15">
        <v>10.071433450000001</v>
      </c>
      <c r="E280" s="44">
        <f t="shared" si="56"/>
        <v>237.02331241405847</v>
      </c>
      <c r="F280" s="44">
        <f t="shared" si="59"/>
        <v>0.21540414495323937</v>
      </c>
      <c r="G280" s="44">
        <f t="shared" si="60"/>
        <v>1.7424654152807752E-3</v>
      </c>
      <c r="I280" s="40"/>
    </row>
    <row r="281" spans="1:9" x14ac:dyDescent="0.2">
      <c r="A281" s="1">
        <v>6.72</v>
      </c>
      <c r="B281" s="15">
        <v>2080.7118639999999</v>
      </c>
      <c r="C281" s="15">
        <v>206.4576271</v>
      </c>
      <c r="D281" s="15">
        <v>10.07771715</v>
      </c>
      <c r="E281" s="44">
        <f t="shared" si="56"/>
        <v>236.95251517952317</v>
      </c>
      <c r="F281" s="44">
        <f t="shared" ref="F281:F290" si="61" xml:space="preserve"> E281^2*(1/SQRT(C281)-1/SQRT(B281))/((H$7-H$10*E281^2)*SQRT(11*59))</f>
        <v>0.21251306628297201</v>
      </c>
      <c r="G281" s="44">
        <f xml:space="preserve"> E281*(1/SQRT(C281)+1/SQRT(B281))/((H$7-H$10*E281^2)*SQRT(11*59))</f>
        <v>1.7217050558922936E-3</v>
      </c>
      <c r="I281" s="40"/>
    </row>
    <row r="282" spans="1:9" x14ac:dyDescent="0.2">
      <c r="A282" s="1">
        <v>6.7439999999999998</v>
      </c>
      <c r="B282" s="15">
        <v>2056.610169</v>
      </c>
      <c r="C282" s="15">
        <v>203.9830508</v>
      </c>
      <c r="D282" s="15">
        <v>10.08069197</v>
      </c>
      <c r="E282" s="44">
        <f t="shared" si="56"/>
        <v>236.9189905575964</v>
      </c>
      <c r="F282" s="44">
        <f t="shared" si="61"/>
        <v>0.21391383836737005</v>
      </c>
      <c r="G282" s="44">
        <f t="shared" ref="G282:G290" si="62" xml:space="preserve"> E282*(1/SQRT(C282)+1/SQRT(B282))/((H$7-H$10*E282^2)*SQRT(11*59))</f>
        <v>1.7330520199017386E-3</v>
      </c>
      <c r="I282" s="40"/>
    </row>
    <row r="283" spans="1:9" x14ac:dyDescent="0.2">
      <c r="A283" s="1">
        <v>6.7679999999999998</v>
      </c>
      <c r="B283" s="15">
        <v>2033.1016950000001</v>
      </c>
      <c r="C283" s="15">
        <v>202.08474580000001</v>
      </c>
      <c r="D283" s="15">
        <v>10.080170409999999</v>
      </c>
      <c r="E283" s="44">
        <f t="shared" si="56"/>
        <v>236.92486862669284</v>
      </c>
      <c r="F283" s="44">
        <f t="shared" si="61"/>
        <v>0.21479325079354841</v>
      </c>
      <c r="G283" s="44">
        <f t="shared" si="62"/>
        <v>1.741440895949458E-3</v>
      </c>
      <c r="I283" s="40"/>
    </row>
    <row r="284" spans="1:9" x14ac:dyDescent="0.2">
      <c r="A284" s="1">
        <v>6.7919999999999998</v>
      </c>
      <c r="B284" s="15">
        <v>2009.4745760000001</v>
      </c>
      <c r="C284" s="15">
        <v>199.93220339999999</v>
      </c>
      <c r="D284" s="15">
        <v>10.08074081</v>
      </c>
      <c r="E284" s="44">
        <f t="shared" si="56"/>
        <v>236.91844011453611</v>
      </c>
      <c r="F284" s="44">
        <f t="shared" si="61"/>
        <v>0.21591618648631117</v>
      </c>
      <c r="G284" s="44">
        <f t="shared" si="62"/>
        <v>1.751193754540121E-3</v>
      </c>
      <c r="I284" s="40"/>
    </row>
    <row r="285" spans="1:9" x14ac:dyDescent="0.2">
      <c r="A285" s="1">
        <v>6.8159999999999998</v>
      </c>
      <c r="B285" s="15">
        <v>1988.2881359999999</v>
      </c>
      <c r="C285" s="15">
        <v>197.91525419999999</v>
      </c>
      <c r="D285" s="15">
        <v>10.07841603</v>
      </c>
      <c r="E285" s="44">
        <f t="shared" si="56"/>
        <v>236.94463963522767</v>
      </c>
      <c r="F285" s="44">
        <f t="shared" si="61"/>
        <v>0.21691479601776392</v>
      </c>
      <c r="G285" s="44">
        <f t="shared" si="62"/>
        <v>1.7593818851227632E-3</v>
      </c>
      <c r="I285" s="40"/>
    </row>
    <row r="286" spans="1:9" x14ac:dyDescent="0.2">
      <c r="A286" s="1">
        <v>6.84</v>
      </c>
      <c r="B286" s="15">
        <v>1966.847458</v>
      </c>
      <c r="C286" s="15">
        <v>195.18644069999999</v>
      </c>
      <c r="D286" s="15">
        <v>10.07817247</v>
      </c>
      <c r="E286" s="44">
        <f t="shared" si="56"/>
        <v>236.94738429788663</v>
      </c>
      <c r="F286" s="44">
        <f t="shared" si="61"/>
        <v>0.21857082621410306</v>
      </c>
      <c r="G286" s="44">
        <f t="shared" si="62"/>
        <v>1.7709067374736547E-3</v>
      </c>
      <c r="I286" s="40"/>
    </row>
    <row r="287" spans="1:9" x14ac:dyDescent="0.2">
      <c r="A287" s="1">
        <v>6.8639999999999999</v>
      </c>
      <c r="B287" s="15">
        <v>1947.050847</v>
      </c>
      <c r="C287" s="15">
        <v>193.0169492</v>
      </c>
      <c r="D287" s="15">
        <v>10.083314420000001</v>
      </c>
      <c r="E287" s="44">
        <f t="shared" si="56"/>
        <v>236.88943272516732</v>
      </c>
      <c r="F287" s="44">
        <f t="shared" si="61"/>
        <v>0.22001940564389469</v>
      </c>
      <c r="G287" s="44">
        <f t="shared" si="62"/>
        <v>1.7824181995042877E-3</v>
      </c>
      <c r="I287" s="40"/>
    </row>
    <row r="288" spans="1:9" x14ac:dyDescent="0.2">
      <c r="A288" s="1">
        <v>6.8879999999999999</v>
      </c>
      <c r="B288" s="15">
        <v>1925.0677969999999</v>
      </c>
      <c r="C288" s="15">
        <v>190.91525419999999</v>
      </c>
      <c r="D288" s="15">
        <v>10.08926428</v>
      </c>
      <c r="E288" s="44">
        <f t="shared" si="56"/>
        <v>236.8223566302656</v>
      </c>
      <c r="F288" s="44">
        <f t="shared" si="61"/>
        <v>0.22140484442479375</v>
      </c>
      <c r="G288" s="44">
        <f t="shared" si="62"/>
        <v>1.7944047306795135E-3</v>
      </c>
      <c r="I288" s="40"/>
    </row>
    <row r="289" spans="1:17" x14ac:dyDescent="0.2">
      <c r="A289" s="1">
        <v>6.9119999999999999</v>
      </c>
      <c r="B289" s="15">
        <v>1904.2033899999999</v>
      </c>
      <c r="C289" s="15">
        <v>188.57627120000001</v>
      </c>
      <c r="D289" s="15">
        <v>10.09778549</v>
      </c>
      <c r="E289" s="44">
        <f t="shared" si="56"/>
        <v>236.72625630003657</v>
      </c>
      <c r="F289" s="44">
        <f t="shared" si="61"/>
        <v>0.22313384138196807</v>
      </c>
      <c r="G289" s="44">
        <f t="shared" si="62"/>
        <v>1.8082481763902042E-3</v>
      </c>
      <c r="I289" s="40"/>
    </row>
    <row r="290" spans="1:17" x14ac:dyDescent="0.2">
      <c r="A290" s="1">
        <v>6.9359999999999999</v>
      </c>
      <c r="B290" s="15">
        <v>1881.8983049999999</v>
      </c>
      <c r="C290" s="15">
        <v>186.59322030000001</v>
      </c>
      <c r="D290" s="15">
        <v>10.11029718</v>
      </c>
      <c r="E290" s="44">
        <f t="shared" si="56"/>
        <v>236.58507458514555</v>
      </c>
      <c r="F290" s="44">
        <f t="shared" si="61"/>
        <v>0.2246797022874937</v>
      </c>
      <c r="G290" s="44">
        <f t="shared" si="62"/>
        <v>1.8226333425152409E-3</v>
      </c>
      <c r="I290" s="40"/>
    </row>
    <row r="291" spans="1:17" x14ac:dyDescent="0.2">
      <c r="A291" s="1">
        <v>6.96</v>
      </c>
      <c r="B291" s="15">
        <v>1864.2295079999999</v>
      </c>
      <c r="C291" s="15">
        <v>184.37704919999999</v>
      </c>
      <c r="D291" s="15">
        <v>10.126910260000001</v>
      </c>
      <c r="E291" s="44">
        <f t="shared" si="56"/>
        <v>236.39746787934652</v>
      </c>
      <c r="F291" s="44">
        <f t="shared" ref="F291:F300" si="63" xml:space="preserve"> E291^2*(1/SQRT(C291)-1/SQRT(B291))/((H$7-H$10*E291^2)*SQRT(11*61))</f>
        <v>0.2229817770925642</v>
      </c>
      <c r="G291" s="44">
        <f xml:space="preserve"> E291*(1/SQRT(C291)+1/SQRT(B291))/((H$7-H$10*E291^2)*SQRT(11*61))</f>
        <v>1.8087055888955782E-3</v>
      </c>
      <c r="I291" s="40"/>
    </row>
    <row r="292" spans="1:17" x14ac:dyDescent="0.2">
      <c r="A292" s="1">
        <v>6.984</v>
      </c>
      <c r="B292" s="15">
        <v>1842.52459</v>
      </c>
      <c r="C292" s="15">
        <v>181.80327869999999</v>
      </c>
      <c r="D292" s="15">
        <v>10.140161020000001</v>
      </c>
      <c r="E292" s="44">
        <f t="shared" si="56"/>
        <v>236.24771023907468</v>
      </c>
      <c r="F292" s="44">
        <f t="shared" si="63"/>
        <v>0.22513178295963318</v>
      </c>
      <c r="G292" s="44">
        <f t="shared" ref="G292:G300" si="64" xml:space="preserve"> E292*(1/SQRT(C292)+1/SQRT(B292))/((H$7-H$10*E292^2)*SQRT(11*61))</f>
        <v>1.8258080905006514E-3</v>
      </c>
      <c r="I292" s="40"/>
    </row>
    <row r="293" spans="1:17" x14ac:dyDescent="0.2">
      <c r="A293" s="1">
        <v>7.008</v>
      </c>
      <c r="B293" s="15">
        <v>1822.262295</v>
      </c>
      <c r="C293" s="15">
        <v>179.57377049999999</v>
      </c>
      <c r="D293" s="15">
        <v>10.1550902</v>
      </c>
      <c r="E293" s="44">
        <f t="shared" si="56"/>
        <v>236.07885278894565</v>
      </c>
      <c r="F293" s="44">
        <f t="shared" si="63"/>
        <v>0.22711271347831702</v>
      </c>
      <c r="G293" s="44">
        <f t="shared" si="64"/>
        <v>1.8423682850526252E-3</v>
      </c>
      <c r="I293" s="40"/>
    </row>
    <row r="294" spans="1:17" x14ac:dyDescent="0.2">
      <c r="A294" s="1">
        <v>7.032</v>
      </c>
      <c r="B294" s="15">
        <v>1800.8196720000001</v>
      </c>
      <c r="C294" s="15">
        <v>177.3442623</v>
      </c>
      <c r="D294" s="15">
        <v>10.17021443</v>
      </c>
      <c r="E294" s="44">
        <f t="shared" si="56"/>
        <v>235.9076456017676</v>
      </c>
      <c r="F294" s="44">
        <f t="shared" si="63"/>
        <v>0.22910567181302385</v>
      </c>
      <c r="G294" s="44">
        <f t="shared" si="64"/>
        <v>1.8594591970413467E-3</v>
      </c>
      <c r="I294" s="40"/>
    </row>
    <row r="295" spans="1:17" x14ac:dyDescent="0.2">
      <c r="A295" s="1">
        <v>7.056</v>
      </c>
      <c r="B295" s="15">
        <v>1780.9672129999999</v>
      </c>
      <c r="C295" s="15">
        <v>174.80327869999999</v>
      </c>
      <c r="D295" s="15">
        <v>10.184370879999999</v>
      </c>
      <c r="E295" s="44">
        <f t="shared" si="56"/>
        <v>235.74726043321971</v>
      </c>
      <c r="F295" s="44">
        <f t="shared" si="63"/>
        <v>0.23145031603680025</v>
      </c>
      <c r="G295" s="44">
        <f t="shared" si="64"/>
        <v>1.8775806125968285E-3</v>
      </c>
      <c r="I295" s="40"/>
    </row>
    <row r="296" spans="1:17" s="17" customFormat="1" x14ac:dyDescent="0.2">
      <c r="A296" s="20">
        <v>7.08</v>
      </c>
      <c r="B296" s="21">
        <v>1762.5573770000001</v>
      </c>
      <c r="C296" s="21">
        <v>172.31147540000001</v>
      </c>
      <c r="D296" s="21">
        <v>10.199602710000001</v>
      </c>
      <c r="E296" s="47">
        <f t="shared" si="56"/>
        <v>235.57454523405627</v>
      </c>
      <c r="F296" s="47">
        <f t="shared" si="63"/>
        <v>0.23388489608853841</v>
      </c>
      <c r="G296" s="47">
        <f t="shared" si="64"/>
        <v>1.8961101316717507E-3</v>
      </c>
      <c r="H296" s="48"/>
      <c r="I296" s="38"/>
      <c r="J296" s="39"/>
      <c r="K296" s="25"/>
      <c r="L296" s="25"/>
      <c r="M296" s="22"/>
      <c r="N296" s="22"/>
      <c r="P296" s="28"/>
      <c r="Q296" s="18"/>
    </row>
    <row r="297" spans="1:17" x14ac:dyDescent="0.2">
      <c r="A297" s="1">
        <v>7.1040000000000001</v>
      </c>
      <c r="B297" s="15">
        <v>1744.196721</v>
      </c>
      <c r="C297" s="15">
        <v>170.62295080000001</v>
      </c>
      <c r="D297" s="15">
        <v>10.215689230000001</v>
      </c>
      <c r="E297" s="44">
        <f t="shared" si="56"/>
        <v>235.39197070267295</v>
      </c>
      <c r="F297" s="44">
        <f t="shared" si="63"/>
        <v>0.23560115436028936</v>
      </c>
      <c r="G297" s="44">
        <f t="shared" si="64"/>
        <v>1.9119188764403568E-3</v>
      </c>
      <c r="I297" s="40"/>
    </row>
    <row r="298" spans="1:17" x14ac:dyDescent="0.2">
      <c r="A298" s="1">
        <v>7.1280000000000001</v>
      </c>
      <c r="B298" s="15">
        <v>1724.1311479999999</v>
      </c>
      <c r="C298" s="15">
        <v>168.18032790000001</v>
      </c>
      <c r="D298" s="15">
        <v>10.23009592</v>
      </c>
      <c r="E298" s="44">
        <f t="shared" si="56"/>
        <v>235.22831238413167</v>
      </c>
      <c r="F298" s="44">
        <f t="shared" si="63"/>
        <v>0.23800112693819034</v>
      </c>
      <c r="G298" s="44">
        <f t="shared" si="64"/>
        <v>1.9308325449827054E-3</v>
      </c>
      <c r="I298" s="40"/>
    </row>
    <row r="299" spans="1:17" x14ac:dyDescent="0.2">
      <c r="A299" s="1">
        <v>7.1520000000000001</v>
      </c>
      <c r="B299" s="15">
        <v>1707.672131</v>
      </c>
      <c r="C299" s="15">
        <v>166.60655740000001</v>
      </c>
      <c r="D299" s="15">
        <v>10.242919690000001</v>
      </c>
      <c r="E299" s="44">
        <f t="shared" si="56"/>
        <v>235.08251533131588</v>
      </c>
      <c r="F299" s="44">
        <f t="shared" si="63"/>
        <v>0.23959995123848249</v>
      </c>
      <c r="G299" s="44">
        <f t="shared" si="64"/>
        <v>1.9451370655387279E-3</v>
      </c>
      <c r="I299" s="40"/>
    </row>
    <row r="300" spans="1:17" x14ac:dyDescent="0.2">
      <c r="A300" s="1">
        <v>7.1760000000000002</v>
      </c>
      <c r="B300" s="15">
        <v>1688.1311479999999</v>
      </c>
      <c r="C300" s="15">
        <v>164.6393443</v>
      </c>
      <c r="D300" s="15">
        <v>10.2570894</v>
      </c>
      <c r="E300" s="44">
        <f t="shared" si="56"/>
        <v>234.9212817564873</v>
      </c>
      <c r="F300" s="44">
        <f t="shared" si="63"/>
        <v>0.2415933588099721</v>
      </c>
      <c r="G300" s="44">
        <f t="shared" si="64"/>
        <v>1.962415730452311E-3</v>
      </c>
      <c r="I300" s="40"/>
    </row>
    <row r="301" spans="1:17" x14ac:dyDescent="0.2">
      <c r="A301" s="1">
        <v>7.2</v>
      </c>
      <c r="B301" s="15">
        <v>1671.0952380000001</v>
      </c>
      <c r="C301" s="15">
        <v>162.984127</v>
      </c>
      <c r="D301" s="15">
        <v>10.273488439999999</v>
      </c>
      <c r="E301" s="44">
        <f t="shared" si="56"/>
        <v>234.73450240207879</v>
      </c>
      <c r="F301" s="44">
        <f t="shared" ref="F301:F310" si="65" xml:space="preserve"> E301^2*(1/SQRT(C301)-1/SQRT(B301))/((H$7-H$10*E301^2)*SQRT(11*63))</f>
        <v>0.23955966519022251</v>
      </c>
      <c r="G301" s="44">
        <f xml:space="preserve"> E301*(1/SQRT(C301)+1/SQRT(B301))/((H$7-H$10*E301^2)*SQRT(11*63))</f>
        <v>1.9474706515909947E-3</v>
      </c>
      <c r="I301" s="40"/>
    </row>
    <row r="302" spans="1:17" x14ac:dyDescent="0.2">
      <c r="A302" s="1">
        <v>7.2240000000000002</v>
      </c>
      <c r="B302" s="15">
        <v>1653.9047619999999</v>
      </c>
      <c r="C302" s="15">
        <v>160.7619048</v>
      </c>
      <c r="D302" s="15">
        <v>10.28613575</v>
      </c>
      <c r="E302" s="44">
        <f t="shared" si="56"/>
        <v>234.59032073123075</v>
      </c>
      <c r="F302" s="44">
        <f t="shared" si="65"/>
        <v>0.24188853028726914</v>
      </c>
      <c r="G302" s="44">
        <f t="shared" ref="G302:G310" si="66" xml:space="preserve"> E302*(1/SQRT(C302)+1/SQRT(B302))/((H$7-H$10*E302^2)*SQRT(11*63))</f>
        <v>1.9653081845901837E-3</v>
      </c>
      <c r="I302" s="40"/>
    </row>
    <row r="303" spans="1:17" x14ac:dyDescent="0.2">
      <c r="A303" s="1">
        <v>7.2480000000000002</v>
      </c>
      <c r="B303" s="15">
        <v>1636.126984</v>
      </c>
      <c r="C303" s="15">
        <v>158.952381</v>
      </c>
      <c r="D303" s="15">
        <v>10.299957620000001</v>
      </c>
      <c r="E303" s="44">
        <f t="shared" si="56"/>
        <v>234.43261400010124</v>
      </c>
      <c r="F303" s="44">
        <f t="shared" si="65"/>
        <v>0.24383591853438369</v>
      </c>
      <c r="G303" s="44">
        <f t="shared" si="66"/>
        <v>1.9821123178395796E-3</v>
      </c>
      <c r="I303" s="40"/>
    </row>
    <row r="304" spans="1:17" x14ac:dyDescent="0.2">
      <c r="A304" s="1">
        <v>7.2720000000000002</v>
      </c>
      <c r="B304" s="15">
        <v>1618.603175</v>
      </c>
      <c r="C304" s="15">
        <v>157.31746029999999</v>
      </c>
      <c r="D304" s="15">
        <v>10.31398699</v>
      </c>
      <c r="E304" s="44">
        <f t="shared" si="56"/>
        <v>234.27239344016542</v>
      </c>
      <c r="F304" s="44">
        <f t="shared" si="65"/>
        <v>0.24563724980289667</v>
      </c>
      <c r="G304" s="44">
        <f t="shared" si="66"/>
        <v>1.9984170161768656E-3</v>
      </c>
      <c r="I304" s="40"/>
    </row>
    <row r="305" spans="1:9" x14ac:dyDescent="0.2">
      <c r="A305" s="1">
        <v>7.2960000000000003</v>
      </c>
      <c r="B305" s="15">
        <v>1601.5238099999999</v>
      </c>
      <c r="C305" s="15">
        <v>155.33333329999999</v>
      </c>
      <c r="D305" s="15">
        <v>10.33007828</v>
      </c>
      <c r="E305" s="44">
        <f t="shared" si="56"/>
        <v>234.08844052165131</v>
      </c>
      <c r="F305" s="44">
        <f t="shared" si="65"/>
        <v>0.24797134420863332</v>
      </c>
      <c r="G305" s="44">
        <f t="shared" si="66"/>
        <v>2.0175398499999945E-3</v>
      </c>
      <c r="I305" s="40"/>
    </row>
    <row r="306" spans="1:9" x14ac:dyDescent="0.2">
      <c r="A306" s="1">
        <v>7.32</v>
      </c>
      <c r="B306" s="15">
        <v>1585.603175</v>
      </c>
      <c r="C306" s="15">
        <v>152.92063490000001</v>
      </c>
      <c r="D306" s="15">
        <v>10.348467339999999</v>
      </c>
      <c r="E306" s="44">
        <f t="shared" si="56"/>
        <v>233.87797410460519</v>
      </c>
      <c r="F306" s="44">
        <f t="shared" si="65"/>
        <v>0.25100039869599672</v>
      </c>
      <c r="G306" s="44">
        <f t="shared" si="66"/>
        <v>2.0400407130950647E-3</v>
      </c>
      <c r="I306" s="40"/>
    </row>
    <row r="307" spans="1:9" x14ac:dyDescent="0.2">
      <c r="A307" s="1">
        <v>7.3440000000000003</v>
      </c>
      <c r="B307" s="15">
        <v>1568.6984130000001</v>
      </c>
      <c r="C307" s="15">
        <v>151.30158729999999</v>
      </c>
      <c r="D307" s="15">
        <v>10.36568731</v>
      </c>
      <c r="E307" s="44">
        <f t="shared" si="56"/>
        <v>233.68064582021611</v>
      </c>
      <c r="F307" s="44">
        <f t="shared" si="65"/>
        <v>0.25305884673498663</v>
      </c>
      <c r="G307" s="44">
        <f t="shared" si="66"/>
        <v>2.0585606994206829E-3</v>
      </c>
      <c r="I307" s="40"/>
    </row>
    <row r="308" spans="1:9" x14ac:dyDescent="0.2">
      <c r="A308" s="1">
        <v>7.3680000000000003</v>
      </c>
      <c r="B308" s="15">
        <v>1549.7619050000001</v>
      </c>
      <c r="C308" s="15">
        <v>149.38095240000001</v>
      </c>
      <c r="D308" s="15">
        <v>10.382086770000001</v>
      </c>
      <c r="E308" s="44">
        <f t="shared" si="56"/>
        <v>233.49249782934277</v>
      </c>
      <c r="F308" s="44">
        <f t="shared" si="65"/>
        <v>0.25541644693351528</v>
      </c>
      <c r="G308" s="44">
        <f t="shared" si="66"/>
        <v>2.0789628987606837E-3</v>
      </c>
      <c r="I308" s="40"/>
    </row>
    <row r="309" spans="1:9" x14ac:dyDescent="0.2">
      <c r="A309" s="1">
        <v>7.3920000000000003</v>
      </c>
      <c r="B309" s="15">
        <v>1534.9682539999999</v>
      </c>
      <c r="C309" s="15">
        <v>147.5079365</v>
      </c>
      <c r="D309" s="15">
        <v>10.397463159999999</v>
      </c>
      <c r="E309" s="44">
        <f t="shared" si="56"/>
        <v>233.3158868545566</v>
      </c>
      <c r="F309" s="44">
        <f t="shared" si="65"/>
        <v>0.25787452116901993</v>
      </c>
      <c r="G309" s="44">
        <f t="shared" si="66"/>
        <v>2.0983783207517786E-3</v>
      </c>
      <c r="I309" s="40"/>
    </row>
    <row r="310" spans="1:9" x14ac:dyDescent="0.2">
      <c r="A310" s="1">
        <v>7.4160000000000004</v>
      </c>
      <c r="B310" s="15">
        <v>1518</v>
      </c>
      <c r="C310" s="15">
        <v>145.58730159999999</v>
      </c>
      <c r="D310" s="15">
        <v>10.41673224</v>
      </c>
      <c r="E310" s="44">
        <f t="shared" si="56"/>
        <v>233.09428588268761</v>
      </c>
      <c r="F310" s="44">
        <f t="shared" si="65"/>
        <v>0.26053531938318447</v>
      </c>
      <c r="G310" s="44">
        <f t="shared" si="66"/>
        <v>2.1205983645974785E-3</v>
      </c>
      <c r="I310" s="40"/>
    </row>
    <row r="311" spans="1:9" x14ac:dyDescent="0.2">
      <c r="A311" s="1">
        <v>7.44</v>
      </c>
      <c r="B311" s="15">
        <v>1504.5076919999999</v>
      </c>
      <c r="C311" s="15">
        <v>143.8923077</v>
      </c>
      <c r="D311" s="15">
        <v>10.435301129999999</v>
      </c>
      <c r="E311" s="44">
        <f t="shared" si="56"/>
        <v>232.88043776536398</v>
      </c>
      <c r="F311" s="44">
        <f t="shared" ref="F311:F320" si="67" xml:space="preserve"> E311^2*(1/SQRT(C311)-1/SQRT(B311))/((H$7-H$10*E311^2)*SQRT(11*65))</f>
        <v>0.25898275834679341</v>
      </c>
      <c r="G311" s="44">
        <f xml:space="preserve"> E311*(1/SQRT(C311)+1/SQRT(B311))/((H$7-H$10*E311^2)*SQRT(11*65))</f>
        <v>2.1078885914836516E-3</v>
      </c>
      <c r="I311" s="40"/>
    </row>
    <row r="312" spans="1:9" x14ac:dyDescent="0.2">
      <c r="A312" s="1">
        <v>7.4640000000000004</v>
      </c>
      <c r="B312" s="15">
        <v>1487.3384619999999</v>
      </c>
      <c r="C312" s="15">
        <v>142.43076919999999</v>
      </c>
      <c r="D312" s="15">
        <v>10.45031539</v>
      </c>
      <c r="E312" s="44">
        <f t="shared" si="56"/>
        <v>232.70730727022632</v>
      </c>
      <c r="F312" s="44">
        <f t="shared" si="67"/>
        <v>0.26090660225657281</v>
      </c>
      <c r="G312" s="44">
        <f t="shared" ref="G312:G320" si="68" xml:space="preserve"> E312*(1/SQRT(C312)+1/SQRT(B312))/((H$7-H$10*E312^2)*SQRT(11*65))</f>
        <v>2.1260491492641458E-3</v>
      </c>
      <c r="I312" s="40"/>
    </row>
    <row r="313" spans="1:9" x14ac:dyDescent="0.2">
      <c r="A313" s="1">
        <v>7.4880000000000004</v>
      </c>
      <c r="B313" s="15">
        <v>1471.2</v>
      </c>
      <c r="C313" s="15">
        <v>140.53846150000001</v>
      </c>
      <c r="D313" s="15">
        <v>10.468815859999999</v>
      </c>
      <c r="E313" s="44">
        <f t="shared" si="56"/>
        <v>232.49370236259404</v>
      </c>
      <c r="F313" s="44">
        <f t="shared" si="67"/>
        <v>0.26364479782801403</v>
      </c>
      <c r="G313" s="44">
        <f t="shared" si="68"/>
        <v>2.1485238208494282E-3</v>
      </c>
      <c r="I313" s="40"/>
    </row>
    <row r="314" spans="1:9" x14ac:dyDescent="0.2">
      <c r="A314" s="1">
        <v>7.5119999999999996</v>
      </c>
      <c r="B314" s="15">
        <v>1454.907692</v>
      </c>
      <c r="C314" s="15">
        <v>139.06153850000001</v>
      </c>
      <c r="D314" s="15">
        <v>10.48516506</v>
      </c>
      <c r="E314" s="44">
        <f t="shared" si="56"/>
        <v>232.30467882862638</v>
      </c>
      <c r="F314" s="44">
        <f t="shared" si="67"/>
        <v>0.26576324023001807</v>
      </c>
      <c r="G314" s="44">
        <f t="shared" si="68"/>
        <v>2.1679732124187858E-3</v>
      </c>
      <c r="I314" s="40"/>
    </row>
    <row r="315" spans="1:9" x14ac:dyDescent="0.2">
      <c r="A315" s="1">
        <v>7.5359999999999996</v>
      </c>
      <c r="B315" s="15">
        <v>1438.6</v>
      </c>
      <c r="C315" s="15">
        <v>137</v>
      </c>
      <c r="D315" s="15">
        <v>10.50165732</v>
      </c>
      <c r="E315" s="44">
        <f t="shared" si="56"/>
        <v>232.11375238994952</v>
      </c>
      <c r="F315" s="44">
        <f t="shared" si="67"/>
        <v>0.26875090706717164</v>
      </c>
      <c r="G315" s="44">
        <f t="shared" si="68"/>
        <v>2.1914054720004916E-3</v>
      </c>
      <c r="I315" s="40"/>
    </row>
    <row r="316" spans="1:9" x14ac:dyDescent="0.2">
      <c r="A316" s="1">
        <v>7.56</v>
      </c>
      <c r="B316" s="15">
        <v>1422.6923079999999</v>
      </c>
      <c r="C316" s="15">
        <v>135.30769230000001</v>
      </c>
      <c r="D316" s="15">
        <v>10.519361140000001</v>
      </c>
      <c r="E316" s="44">
        <f t="shared" si="56"/>
        <v>231.90851673545785</v>
      </c>
      <c r="F316" s="44">
        <f t="shared" si="67"/>
        <v>0.27135251246087239</v>
      </c>
      <c r="G316" s="44">
        <f t="shared" si="68"/>
        <v>2.2135881734376755E-3</v>
      </c>
      <c r="I316" s="40"/>
    </row>
    <row r="317" spans="1:9" x14ac:dyDescent="0.2">
      <c r="A317" s="1">
        <v>7.5839999999999996</v>
      </c>
      <c r="B317" s="15">
        <v>1407.9846150000001</v>
      </c>
      <c r="C317" s="15">
        <v>133.66153850000001</v>
      </c>
      <c r="D317" s="15">
        <v>10.534457789999999</v>
      </c>
      <c r="E317" s="44">
        <f t="shared" si="56"/>
        <v>231.73326943818319</v>
      </c>
      <c r="F317" s="44">
        <f t="shared" si="67"/>
        <v>0.27386499972670808</v>
      </c>
      <c r="G317" s="44">
        <f t="shared" si="68"/>
        <v>2.2343660301894015E-3</v>
      </c>
      <c r="I317" s="40"/>
    </row>
    <row r="318" spans="1:9" x14ac:dyDescent="0.2">
      <c r="A318" s="1">
        <v>7.6079999999999997</v>
      </c>
      <c r="B318" s="15">
        <v>1392.676923</v>
      </c>
      <c r="C318" s="15">
        <v>131.7384615</v>
      </c>
      <c r="D318" s="15">
        <v>10.55016372</v>
      </c>
      <c r="E318" s="44">
        <f t="shared" si="56"/>
        <v>231.55071492484268</v>
      </c>
      <c r="F318" s="44">
        <f t="shared" si="67"/>
        <v>0.27685212823670885</v>
      </c>
      <c r="G318" s="44">
        <f t="shared" si="68"/>
        <v>2.2577823275629462E-3</v>
      </c>
      <c r="I318" s="40"/>
    </row>
    <row r="319" spans="1:9" x14ac:dyDescent="0.2">
      <c r="A319" s="1">
        <v>7.6319999999999997</v>
      </c>
      <c r="B319" s="15">
        <v>1377.4307690000001</v>
      </c>
      <c r="C319" s="15">
        <v>130.5076923</v>
      </c>
      <c r="D319" s="15">
        <v>10.56607284</v>
      </c>
      <c r="E319" s="44">
        <f t="shared" si="56"/>
        <v>231.36555080109187</v>
      </c>
      <c r="F319" s="44">
        <f t="shared" si="67"/>
        <v>0.27885221843353314</v>
      </c>
      <c r="G319" s="44">
        <f t="shared" si="68"/>
        <v>2.2771678373869702E-3</v>
      </c>
      <c r="I319" s="40"/>
    </row>
    <row r="320" spans="1:9" x14ac:dyDescent="0.2">
      <c r="A320" s="1">
        <v>7.6559999999999997</v>
      </c>
      <c r="B320" s="15">
        <v>1362.030769</v>
      </c>
      <c r="C320" s="15">
        <v>128.64615380000001</v>
      </c>
      <c r="D320" s="15">
        <v>10.58311307</v>
      </c>
      <c r="E320" s="44">
        <f t="shared" si="56"/>
        <v>231.16694029765856</v>
      </c>
      <c r="F320" s="44">
        <f t="shared" si="67"/>
        <v>0.28192732342303062</v>
      </c>
      <c r="G320" s="44">
        <f t="shared" si="68"/>
        <v>2.3018143016859446E-3</v>
      </c>
      <c r="I320" s="40"/>
    </row>
    <row r="321" spans="1:9" x14ac:dyDescent="0.2">
      <c r="A321" s="1">
        <v>7.68</v>
      </c>
      <c r="B321" s="15">
        <v>1349.4029849999999</v>
      </c>
      <c r="C321" s="15">
        <v>127.04477610000001</v>
      </c>
      <c r="D321" s="15">
        <v>10.59406514</v>
      </c>
      <c r="E321" s="44">
        <f t="shared" si="56"/>
        <v>231.03913352012617</v>
      </c>
      <c r="F321" s="44">
        <f t="shared" ref="F321:F330" si="69" xml:space="preserve"> E321^2*(1/SQRT(C321)-1/SQRT(B321))/((H$7-H$10*E321^2)*SQRT(11*67))</f>
        <v>0.28019037846904765</v>
      </c>
      <c r="G321" s="44">
        <f xml:space="preserve"> E321*(1/SQRT(C321)+1/SQRT(B321))/((H$7-H$10*E321^2)*SQRT(11*67))</f>
        <v>2.2864073891070416E-3</v>
      </c>
      <c r="I321" s="40"/>
    </row>
    <row r="322" spans="1:9" x14ac:dyDescent="0.2">
      <c r="A322" s="1">
        <v>7.7039999999999997</v>
      </c>
      <c r="B322" s="15">
        <v>1334.8656719999999</v>
      </c>
      <c r="C322" s="15">
        <v>125.6716418</v>
      </c>
      <c r="D322" s="15">
        <v>10.60502054</v>
      </c>
      <c r="E322" s="44">
        <f t="shared" si="56"/>
        <v>230.91116394260879</v>
      </c>
      <c r="F322" s="44">
        <f t="shared" si="69"/>
        <v>0.28228539230697008</v>
      </c>
      <c r="G322" s="44">
        <f t="shared" ref="G322:G330" si="70" xml:space="preserve"> E322*(1/SQRT(C322)+1/SQRT(B322))/((H$7-H$10*E322^2)*SQRT(11*67))</f>
        <v>2.3047519711507061E-3</v>
      </c>
      <c r="I322" s="40"/>
    </row>
    <row r="323" spans="1:9" x14ac:dyDescent="0.2">
      <c r="A323" s="1">
        <v>7.7279999999999998</v>
      </c>
      <c r="B323" s="15">
        <v>1319.1492539999999</v>
      </c>
      <c r="C323" s="15">
        <v>124.26865669999999</v>
      </c>
      <c r="D323" s="15">
        <v>10.613827519999999</v>
      </c>
      <c r="E323" s="44">
        <f t="shared" ref="E323:E386" si="71" xml:space="preserve"> (2*H$7)/(LN(D323)-H$4+SQRT((LN(D323)-H$4)^2-4*H$7*H$10))</f>
        <v>230.80819910896119</v>
      </c>
      <c r="F323" s="44">
        <f t="shared" si="69"/>
        <v>0.28429608909482684</v>
      </c>
      <c r="G323" s="44">
        <f t="shared" si="70"/>
        <v>2.3226894560181665E-3</v>
      </c>
      <c r="I323" s="40"/>
    </row>
    <row r="324" spans="1:9" x14ac:dyDescent="0.2">
      <c r="A324" s="1">
        <v>7.7519999999999998</v>
      </c>
      <c r="B324" s="15">
        <v>1305.7910449999999</v>
      </c>
      <c r="C324" s="15">
        <v>122.6865672</v>
      </c>
      <c r="D324" s="15">
        <v>10.62091285</v>
      </c>
      <c r="E324" s="44">
        <f t="shared" si="71"/>
        <v>230.72530321516638</v>
      </c>
      <c r="F324" s="44">
        <f t="shared" si="69"/>
        <v>0.28666494313928342</v>
      </c>
      <c r="G324" s="44">
        <f t="shared" si="70"/>
        <v>2.3407951473867045E-3</v>
      </c>
      <c r="I324" s="40"/>
    </row>
    <row r="325" spans="1:9" x14ac:dyDescent="0.2">
      <c r="A325" s="1">
        <v>7.7759999999999998</v>
      </c>
      <c r="B325" s="15">
        <v>1292.1194029999999</v>
      </c>
      <c r="C325" s="15">
        <v>121.3283582</v>
      </c>
      <c r="D325" s="15">
        <v>10.62749107</v>
      </c>
      <c r="E325" s="44">
        <f t="shared" si="71"/>
        <v>230.64829258311394</v>
      </c>
      <c r="F325" s="44">
        <f t="shared" si="69"/>
        <v>0.2886551591448196</v>
      </c>
      <c r="G325" s="44">
        <f t="shared" si="70"/>
        <v>2.3573493488055625E-3</v>
      </c>
      <c r="I325" s="40"/>
    </row>
    <row r="326" spans="1:9" x14ac:dyDescent="0.2">
      <c r="A326" s="1">
        <v>7.8</v>
      </c>
      <c r="B326" s="15">
        <v>1278.5074629999999</v>
      </c>
      <c r="C326" s="15">
        <v>120.3731343</v>
      </c>
      <c r="D326" s="15">
        <v>10.63263976</v>
      </c>
      <c r="E326" s="44">
        <f t="shared" si="71"/>
        <v>230.58798504160927</v>
      </c>
      <c r="F326" s="44">
        <f t="shared" si="69"/>
        <v>0.2899031437852021</v>
      </c>
      <c r="G326" s="44">
        <f t="shared" si="70"/>
        <v>2.3703145026719081E-3</v>
      </c>
      <c r="I326" s="40"/>
    </row>
    <row r="327" spans="1:9" x14ac:dyDescent="0.2">
      <c r="A327" s="1">
        <v>7.8239999999999998</v>
      </c>
      <c r="B327" s="15">
        <v>1265.0895519999999</v>
      </c>
      <c r="C327" s="15">
        <v>118.95522389999999</v>
      </c>
      <c r="D327" s="15">
        <v>10.63613239</v>
      </c>
      <c r="E327" s="44">
        <f t="shared" si="71"/>
        <v>230.54705900470387</v>
      </c>
      <c r="F327" s="44">
        <f t="shared" si="69"/>
        <v>0.29189920071328801</v>
      </c>
      <c r="G327" s="44">
        <f t="shared" si="70"/>
        <v>2.3860088729664793E-3</v>
      </c>
      <c r="I327" s="40"/>
    </row>
    <row r="328" spans="1:9" x14ac:dyDescent="0.2">
      <c r="A328" s="1">
        <v>7.8479999999999999</v>
      </c>
      <c r="B328" s="15">
        <v>1251.5820900000001</v>
      </c>
      <c r="C328" s="15">
        <v>117.73134330000001</v>
      </c>
      <c r="D328" s="15">
        <v>10.642420789999999</v>
      </c>
      <c r="E328" s="44">
        <f t="shared" si="71"/>
        <v>230.47333937178078</v>
      </c>
      <c r="F328" s="44">
        <f t="shared" si="69"/>
        <v>0.29373115837935676</v>
      </c>
      <c r="G328" s="44">
        <f t="shared" si="70"/>
        <v>2.4020706537332989E-3</v>
      </c>
      <c r="I328" s="40"/>
    </row>
    <row r="329" spans="1:9" x14ac:dyDescent="0.2">
      <c r="A329" s="1">
        <v>7.8719999999999999</v>
      </c>
      <c r="B329" s="15">
        <v>1238.358209</v>
      </c>
      <c r="C329" s="15">
        <v>116.2835821</v>
      </c>
      <c r="D329" s="15">
        <v>10.651923010000001</v>
      </c>
      <c r="E329" s="44">
        <f t="shared" si="71"/>
        <v>230.36186210553143</v>
      </c>
      <c r="F329" s="44">
        <f t="shared" si="69"/>
        <v>0.2961944680225877</v>
      </c>
      <c r="G329" s="44">
        <f t="shared" si="70"/>
        <v>2.4219514767485602E-3</v>
      </c>
      <c r="I329" s="40"/>
    </row>
    <row r="330" spans="1:9" x14ac:dyDescent="0.2">
      <c r="A330" s="1">
        <v>7.8959999999999999</v>
      </c>
      <c r="B330" s="15">
        <v>1225.567164</v>
      </c>
      <c r="C330" s="15">
        <v>115.3283582</v>
      </c>
      <c r="D330" s="15">
        <v>10.662351409999999</v>
      </c>
      <c r="E330" s="44">
        <f t="shared" si="71"/>
        <v>230.23940500892098</v>
      </c>
      <c r="F330" s="44">
        <f t="shared" si="69"/>
        <v>0.29786125856170775</v>
      </c>
      <c r="G330" s="44">
        <f t="shared" si="70"/>
        <v>2.4386366937001933E-3</v>
      </c>
      <c r="I330" s="40"/>
    </row>
    <row r="331" spans="1:9" x14ac:dyDescent="0.2">
      <c r="A331" s="1">
        <v>7.92</v>
      </c>
      <c r="B331" s="15">
        <v>1214.3478259999999</v>
      </c>
      <c r="C331" s="15">
        <v>114.0869565</v>
      </c>
      <c r="D331" s="15">
        <v>10.675554910000001</v>
      </c>
      <c r="E331" s="44">
        <f t="shared" si="71"/>
        <v>230.08418748290731</v>
      </c>
      <c r="F331" s="44">
        <f t="shared" ref="F331:F340" si="72" xml:space="preserve"> E331^2*(1/SQRT(C331)-1/SQRT(B331))/((H$7-H$10*E331^2)*SQRT(11*69))</f>
        <v>0.29594833308199253</v>
      </c>
      <c r="G331" s="44">
        <f xml:space="preserve"> E331*(1/SQRT(C331)+1/SQRT(B331))/((H$7-H$10*E331^2)*SQRT(11*69))</f>
        <v>2.4232759821837258E-3</v>
      </c>
      <c r="I331" s="40"/>
    </row>
    <row r="332" spans="1:9" x14ac:dyDescent="0.2">
      <c r="A332" s="1">
        <v>7.944</v>
      </c>
      <c r="B332" s="15">
        <v>1201.478261</v>
      </c>
      <c r="C332" s="15">
        <v>112.7101449</v>
      </c>
      <c r="D332" s="15">
        <v>10.69153251</v>
      </c>
      <c r="E332" s="44">
        <f t="shared" si="71"/>
        <v>229.89609550411259</v>
      </c>
      <c r="F332" s="44">
        <f t="shared" si="72"/>
        <v>0.29875403812914081</v>
      </c>
      <c r="G332" s="44">
        <f t="shared" ref="G332:G340" si="73" xml:space="preserve"> E332*(1/SQRT(C332)+1/SQRT(B332))/((H$7-H$10*E332^2)*SQRT(11*69))</f>
        <v>2.4470202760191319E-3</v>
      </c>
      <c r="I332" s="40"/>
    </row>
    <row r="333" spans="1:9" x14ac:dyDescent="0.2">
      <c r="A333" s="1">
        <v>7.968</v>
      </c>
      <c r="B333" s="15">
        <v>1189.4927540000001</v>
      </c>
      <c r="C333" s="15">
        <v>111.26086960000001</v>
      </c>
      <c r="D333" s="15">
        <v>10.706084130000001</v>
      </c>
      <c r="E333" s="44">
        <f t="shared" si="71"/>
        <v>229.724536279614</v>
      </c>
      <c r="F333" s="44">
        <f t="shared" si="72"/>
        <v>0.30172585075504071</v>
      </c>
      <c r="G333" s="44">
        <f t="shared" si="73"/>
        <v>2.4707730048762122E-3</v>
      </c>
      <c r="I333" s="40"/>
    </row>
    <row r="334" spans="1:9" x14ac:dyDescent="0.2">
      <c r="A334" s="1">
        <v>7.992</v>
      </c>
      <c r="B334" s="15">
        <v>1177.7826090000001</v>
      </c>
      <c r="C334" s="15">
        <v>109.8695652</v>
      </c>
      <c r="D334" s="15">
        <v>10.72092196</v>
      </c>
      <c r="E334" s="44">
        <f t="shared" si="71"/>
        <v>229.54934918593059</v>
      </c>
      <c r="F334" s="44">
        <f t="shared" si="72"/>
        <v>0.30467948996334332</v>
      </c>
      <c r="G334" s="44">
        <f t="shared" si="73"/>
        <v>2.4946003414622647E-3</v>
      </c>
      <c r="I334" s="40"/>
    </row>
    <row r="335" spans="1:9" x14ac:dyDescent="0.2">
      <c r="A335" s="1">
        <v>8.016</v>
      </c>
      <c r="B335" s="15">
        <v>1166.231884</v>
      </c>
      <c r="C335" s="15">
        <v>108.4057971</v>
      </c>
      <c r="D335" s="15">
        <v>10.731599900000001</v>
      </c>
      <c r="E335" s="44">
        <f t="shared" si="71"/>
        <v>229.42311637504073</v>
      </c>
      <c r="F335" s="44">
        <f t="shared" si="72"/>
        <v>0.30760477499808181</v>
      </c>
      <c r="G335" s="44">
        <f t="shared" si="73"/>
        <v>2.5169231622441867E-3</v>
      </c>
      <c r="I335" s="40"/>
    </row>
    <row r="336" spans="1:9" x14ac:dyDescent="0.2">
      <c r="A336" s="1">
        <v>8.0399999999999991</v>
      </c>
      <c r="B336" s="15">
        <v>1153.971014</v>
      </c>
      <c r="C336" s="15">
        <v>106.8985507</v>
      </c>
      <c r="D336" s="15">
        <v>10.74475595</v>
      </c>
      <c r="E336" s="44">
        <f t="shared" si="71"/>
        <v>229.26740035186893</v>
      </c>
      <c r="F336" s="44">
        <f t="shared" si="72"/>
        <v>0.31079394596217108</v>
      </c>
      <c r="G336" s="44">
        <f t="shared" si="73"/>
        <v>2.5418139685290247E-3</v>
      </c>
      <c r="I336" s="40"/>
    </row>
    <row r="337" spans="1:9" x14ac:dyDescent="0.2">
      <c r="A337" s="1">
        <v>8.0640000000000001</v>
      </c>
      <c r="B337" s="15">
        <v>1141.3478259999999</v>
      </c>
      <c r="C337" s="15">
        <v>105.7101449</v>
      </c>
      <c r="D337" s="15">
        <v>10.761837890000001</v>
      </c>
      <c r="E337" s="44">
        <f t="shared" si="71"/>
        <v>229.06490400810858</v>
      </c>
      <c r="F337" s="44">
        <f t="shared" si="72"/>
        <v>0.31359693742057299</v>
      </c>
      <c r="G337" s="44">
        <f t="shared" si="73"/>
        <v>2.5668502069384376E-3</v>
      </c>
      <c r="I337" s="40"/>
    </row>
    <row r="338" spans="1:9" x14ac:dyDescent="0.2">
      <c r="A338" s="1">
        <v>8.0879999999999992</v>
      </c>
      <c r="B338" s="15">
        <v>1130.666667</v>
      </c>
      <c r="C338" s="15">
        <v>104.73913039999999</v>
      </c>
      <c r="D338" s="15">
        <v>10.783086490000001</v>
      </c>
      <c r="E338" s="44">
        <f t="shared" si="71"/>
        <v>228.81251152874145</v>
      </c>
      <c r="F338" s="44">
        <f t="shared" si="72"/>
        <v>0.31636204110294225</v>
      </c>
      <c r="G338" s="44">
        <f t="shared" si="73"/>
        <v>2.5924910522126662E-3</v>
      </c>
      <c r="I338" s="40"/>
    </row>
    <row r="339" spans="1:9" x14ac:dyDescent="0.2">
      <c r="A339" s="1">
        <v>8.1120000000000001</v>
      </c>
      <c r="B339" s="15">
        <v>1119.608696</v>
      </c>
      <c r="C339" s="15">
        <v>103.7246377</v>
      </c>
      <c r="D339" s="15">
        <v>10.80429303</v>
      </c>
      <c r="E339" s="44">
        <f t="shared" si="71"/>
        <v>228.56005108324422</v>
      </c>
      <c r="F339" s="44">
        <f t="shared" si="72"/>
        <v>0.31924816693920294</v>
      </c>
      <c r="G339" s="44">
        <f t="shared" si="73"/>
        <v>2.6191152134830216E-3</v>
      </c>
      <c r="I339" s="40"/>
    </row>
    <row r="340" spans="1:9" x14ac:dyDescent="0.2">
      <c r="A340" s="1">
        <v>8.1359999999999992</v>
      </c>
      <c r="B340" s="15">
        <v>1108.681159</v>
      </c>
      <c r="C340" s="15">
        <v>102.9710145</v>
      </c>
      <c r="D340" s="15">
        <v>10.82742217</v>
      </c>
      <c r="E340" s="44">
        <f t="shared" si="71"/>
        <v>228.28404093724359</v>
      </c>
      <c r="F340" s="44">
        <f t="shared" si="72"/>
        <v>0.32173607445164909</v>
      </c>
      <c r="G340" s="44">
        <f t="shared" si="73"/>
        <v>2.6449504175615176E-3</v>
      </c>
      <c r="I340" s="40"/>
    </row>
    <row r="341" spans="1:9" x14ac:dyDescent="0.2">
      <c r="A341" s="1">
        <v>8.16</v>
      </c>
      <c r="B341" s="15">
        <v>1100.0563380000001</v>
      </c>
      <c r="C341" s="15">
        <v>102.1267606</v>
      </c>
      <c r="D341" s="15">
        <v>10.853282950000001</v>
      </c>
      <c r="E341" s="44">
        <f t="shared" si="71"/>
        <v>227.97459536353074</v>
      </c>
      <c r="F341" s="44">
        <f t="shared" ref="F341:F350" si="74" xml:space="preserve"> E341^2*(1/SQRT(C341)-1/SQRT(B341))/((H$7-H$10*E341^2)*SQRT(11*71))</f>
        <v>0.32019603286362758</v>
      </c>
      <c r="G341" s="44">
        <f xml:space="preserve"> E341*(1/SQRT(C341)+1/SQRT(B341))/((H$7-H$10*E341^2)*SQRT(11*71))</f>
        <v>2.6354884352700805E-3</v>
      </c>
      <c r="I341" s="40"/>
    </row>
    <row r="342" spans="1:9" x14ac:dyDescent="0.2">
      <c r="A342" s="1">
        <v>8.1839999999999993</v>
      </c>
      <c r="B342" s="15">
        <v>1089.4507040000001</v>
      </c>
      <c r="C342" s="15">
        <v>100.5774648</v>
      </c>
      <c r="D342" s="15">
        <v>10.875672639999999</v>
      </c>
      <c r="E342" s="44">
        <f t="shared" si="71"/>
        <v>227.7059519444087</v>
      </c>
      <c r="F342" s="44">
        <f t="shared" si="74"/>
        <v>0.32454513266734381</v>
      </c>
      <c r="G342" s="44">
        <f t="shared" ref="G342:G350" si="75" xml:space="preserve"> E342*(1/SQRT(C342)+1/SQRT(B342))/((H$7-H$10*E342^2)*SQRT(11*71))</f>
        <v>2.6694207079989694E-3</v>
      </c>
      <c r="I342" s="40"/>
    </row>
    <row r="343" spans="1:9" x14ac:dyDescent="0.2">
      <c r="A343" s="1">
        <v>8.2080000000000002</v>
      </c>
      <c r="B343" s="15">
        <v>1078.9295770000001</v>
      </c>
      <c r="C343" s="15">
        <v>99.042253520000003</v>
      </c>
      <c r="D343" s="15">
        <v>10.90089847</v>
      </c>
      <c r="E343" s="44">
        <f t="shared" si="71"/>
        <v>227.40244353899044</v>
      </c>
      <c r="F343" s="44">
        <f t="shared" si="74"/>
        <v>0.32918546949923322</v>
      </c>
      <c r="G343" s="44">
        <f t="shared" si="75"/>
        <v>2.7060627945075543E-3</v>
      </c>
      <c r="I343" s="40"/>
    </row>
    <row r="344" spans="1:9" x14ac:dyDescent="0.2">
      <c r="A344" s="1">
        <v>8.2319999999999993</v>
      </c>
      <c r="B344" s="15">
        <v>1067.042254</v>
      </c>
      <c r="C344" s="15">
        <v>97.676056340000002</v>
      </c>
      <c r="D344" s="15">
        <v>10.92754579</v>
      </c>
      <c r="E344" s="44">
        <f t="shared" si="71"/>
        <v>227.08084537279194</v>
      </c>
      <c r="F344" s="44">
        <f t="shared" si="74"/>
        <v>0.33355707822293873</v>
      </c>
      <c r="G344" s="44">
        <f t="shared" si="75"/>
        <v>2.7433109767957143E-3</v>
      </c>
      <c r="I344" s="40"/>
    </row>
    <row r="345" spans="1:9" x14ac:dyDescent="0.2">
      <c r="A345" s="1">
        <v>8.2560000000000002</v>
      </c>
      <c r="B345" s="15">
        <v>1056.309859</v>
      </c>
      <c r="C345" s="15">
        <v>96.253521129999996</v>
      </c>
      <c r="D345" s="15">
        <v>10.956969750000001</v>
      </c>
      <c r="E345" s="44">
        <f t="shared" si="71"/>
        <v>226.72452469146813</v>
      </c>
      <c r="F345" s="44">
        <f t="shared" si="74"/>
        <v>0.33847452270803668</v>
      </c>
      <c r="G345" s="44">
        <f t="shared" si="75"/>
        <v>2.7839020323504092E-3</v>
      </c>
      <c r="I345" s="40"/>
    </row>
    <row r="346" spans="1:9" x14ac:dyDescent="0.2">
      <c r="A346" s="1">
        <v>8.2799999999999994</v>
      </c>
      <c r="B346" s="15">
        <v>1046.8591550000001</v>
      </c>
      <c r="C346" s="15">
        <v>94.802816899999996</v>
      </c>
      <c r="D346" s="15">
        <v>10.98883887</v>
      </c>
      <c r="E346" s="44">
        <f t="shared" si="71"/>
        <v>226.33711306333316</v>
      </c>
      <c r="F346" s="44">
        <f t="shared" si="74"/>
        <v>0.34388979186992363</v>
      </c>
      <c r="G346" s="44">
        <f t="shared" si="75"/>
        <v>2.8274663364077925E-3</v>
      </c>
      <c r="I346" s="40"/>
    </row>
    <row r="347" spans="1:9" x14ac:dyDescent="0.2">
      <c r="A347" s="1">
        <v>8.3040000000000003</v>
      </c>
      <c r="B347" s="15">
        <v>1035.5492959999999</v>
      </c>
      <c r="C347" s="15">
        <v>93.788732390000007</v>
      </c>
      <c r="D347" s="15">
        <v>11.02294884</v>
      </c>
      <c r="E347" s="44">
        <f t="shared" si="71"/>
        <v>225.92069675709286</v>
      </c>
      <c r="F347" s="44">
        <f t="shared" si="74"/>
        <v>0.3483582017795549</v>
      </c>
      <c r="G347" s="44">
        <f t="shared" si="75"/>
        <v>2.8695875028335554E-3</v>
      </c>
      <c r="I347" s="40"/>
    </row>
    <row r="348" spans="1:9" x14ac:dyDescent="0.2">
      <c r="A348" s="1">
        <v>8.3279999999999994</v>
      </c>
      <c r="B348" s="15">
        <v>1024.6197179999999</v>
      </c>
      <c r="C348" s="15">
        <v>92.521126760000001</v>
      </c>
      <c r="D348" s="15">
        <v>11.054889579999999</v>
      </c>
      <c r="E348" s="44">
        <f t="shared" si="71"/>
        <v>225.52905023049112</v>
      </c>
      <c r="F348" s="44">
        <f t="shared" si="74"/>
        <v>0.35349782961541304</v>
      </c>
      <c r="G348" s="44">
        <f t="shared" si="75"/>
        <v>2.9140925982907339E-3</v>
      </c>
      <c r="I348" s="40"/>
    </row>
    <row r="349" spans="1:9" x14ac:dyDescent="0.2">
      <c r="A349" s="1">
        <v>8.3520000000000003</v>
      </c>
      <c r="B349" s="15">
        <v>1014.647887</v>
      </c>
      <c r="C349" s="15">
        <v>91.507042249999998</v>
      </c>
      <c r="D349" s="15">
        <v>11.08585107</v>
      </c>
      <c r="E349" s="44">
        <f t="shared" si="71"/>
        <v>225.14777460420436</v>
      </c>
      <c r="F349" s="44">
        <f t="shared" si="74"/>
        <v>0.35807703410283492</v>
      </c>
      <c r="G349" s="44">
        <f t="shared" si="75"/>
        <v>2.9556288979559467E-3</v>
      </c>
      <c r="I349" s="40"/>
    </row>
    <row r="350" spans="1:9" x14ac:dyDescent="0.2">
      <c r="A350" s="1">
        <v>8.3759999999999994</v>
      </c>
      <c r="B350" s="15">
        <v>1004.352113</v>
      </c>
      <c r="C350" s="15">
        <v>90.338028170000001</v>
      </c>
      <c r="D350" s="15">
        <v>11.117138089999999</v>
      </c>
      <c r="E350" s="44">
        <f t="shared" si="71"/>
        <v>224.76079768059699</v>
      </c>
      <c r="F350" s="44">
        <f t="shared" si="74"/>
        <v>0.3632298585385354</v>
      </c>
      <c r="G350" s="44">
        <f t="shared" si="75"/>
        <v>3.0006910449755513E-3</v>
      </c>
      <c r="I350" s="40"/>
    </row>
    <row r="351" spans="1:9" x14ac:dyDescent="0.2">
      <c r="A351" s="1">
        <v>8.4</v>
      </c>
      <c r="B351" s="15">
        <v>995.54794519999996</v>
      </c>
      <c r="C351" s="15">
        <v>89.547945209999995</v>
      </c>
      <c r="D351" s="15">
        <v>11.14804097</v>
      </c>
      <c r="E351" s="44">
        <f t="shared" si="71"/>
        <v>224.37684479539681</v>
      </c>
      <c r="F351" s="44">
        <f t="shared" ref="F351:F360" si="76" xml:space="preserve"> E351^2*(1/SQRT(C351)-1/SQRT(B351))/((H$7-H$10*E351^2)*SQRT(11*73))</f>
        <v>0.36243913175292236</v>
      </c>
      <c r="G351" s="44">
        <f xml:space="preserve"> E351*(1/SQRT(C351)+1/SQRT(B351))/((H$7-H$10*E351^2)*SQRT(11*73))</f>
        <v>2.9993024466861569E-3</v>
      </c>
      <c r="I351" s="40"/>
    </row>
    <row r="352" spans="1:9" x14ac:dyDescent="0.2">
      <c r="A352" s="1">
        <v>8.4239999999999995</v>
      </c>
      <c r="B352" s="15">
        <v>984.72602740000002</v>
      </c>
      <c r="C352" s="15">
        <v>88.342465750000002</v>
      </c>
      <c r="D352" s="15">
        <v>11.17318186</v>
      </c>
      <c r="E352" s="44">
        <f t="shared" si="71"/>
        <v>224.06317473883576</v>
      </c>
      <c r="F352" s="44">
        <f t="shared" si="76"/>
        <v>0.36732430753820322</v>
      </c>
      <c r="G352" s="44">
        <f t="shared" ref="G352:G360" si="77" xml:space="preserve"> E352*(1/SQRT(C352)+1/SQRT(B352))/((H$7-H$10*E352^2)*SQRT(11*73))</f>
        <v>3.0413557019068169E-3</v>
      </c>
      <c r="I352" s="40"/>
    </row>
    <row r="353" spans="1:9" x14ac:dyDescent="0.2">
      <c r="A353" s="1">
        <v>8.4480000000000004</v>
      </c>
      <c r="B353" s="15">
        <v>974.4794521</v>
      </c>
      <c r="C353" s="15">
        <v>87.136986300000004</v>
      </c>
      <c r="D353" s="15">
        <v>11.195533599999999</v>
      </c>
      <c r="E353" s="44">
        <f t="shared" si="71"/>
        <v>223.78329023137775</v>
      </c>
      <c r="F353" s="44">
        <f t="shared" si="76"/>
        <v>0.37213875458146251</v>
      </c>
      <c r="G353" s="44">
        <f t="shared" si="77"/>
        <v>3.081747852164053E-3</v>
      </c>
      <c r="I353" s="40"/>
    </row>
    <row r="354" spans="1:9" x14ac:dyDescent="0.2">
      <c r="A354" s="1">
        <v>8.4719999999999995</v>
      </c>
      <c r="B354" s="15">
        <v>964.60273970000003</v>
      </c>
      <c r="C354" s="15">
        <v>85.863013699999996</v>
      </c>
      <c r="D354" s="15">
        <v>11.217504290000001</v>
      </c>
      <c r="E354" s="44">
        <f t="shared" si="71"/>
        <v>223.50722369949634</v>
      </c>
      <c r="F354" s="44">
        <f t="shared" si="76"/>
        <v>0.37729399515186257</v>
      </c>
      <c r="G354" s="44">
        <f t="shared" si="77"/>
        <v>3.1236430549929687E-3</v>
      </c>
      <c r="I354" s="40"/>
    </row>
    <row r="355" spans="1:9" x14ac:dyDescent="0.2">
      <c r="A355" s="1">
        <v>8.4960000000000004</v>
      </c>
      <c r="B355" s="15">
        <v>955.65753419999999</v>
      </c>
      <c r="C355" s="15">
        <v>84.808219179999995</v>
      </c>
      <c r="D355" s="15">
        <v>11.23716939</v>
      </c>
      <c r="E355" s="44">
        <f t="shared" si="71"/>
        <v>223.25930660583839</v>
      </c>
      <c r="F355" s="44">
        <f t="shared" si="76"/>
        <v>0.38175057505418897</v>
      </c>
      <c r="G355" s="44">
        <f t="shared" si="77"/>
        <v>3.160899142026902E-3</v>
      </c>
      <c r="I355" s="40"/>
    </row>
    <row r="356" spans="1:9" x14ac:dyDescent="0.2">
      <c r="A356" s="1">
        <v>8.52</v>
      </c>
      <c r="B356" s="15">
        <v>946.67123289999995</v>
      </c>
      <c r="C356" s="15">
        <v>83.671232880000005</v>
      </c>
      <c r="D356" s="15">
        <v>11.25279134</v>
      </c>
      <c r="E356" s="44">
        <f t="shared" si="71"/>
        <v>223.06179687591202</v>
      </c>
      <c r="F356" s="44">
        <f t="shared" si="76"/>
        <v>0.38618614571973164</v>
      </c>
      <c r="G356" s="44">
        <f t="shared" si="77"/>
        <v>3.1962281604409849E-3</v>
      </c>
      <c r="I356" s="40"/>
    </row>
    <row r="357" spans="1:9" x14ac:dyDescent="0.2">
      <c r="A357" s="1">
        <v>8.5440000000000005</v>
      </c>
      <c r="B357" s="15">
        <v>936.53424659999996</v>
      </c>
      <c r="C357" s="15">
        <v>82.73972603</v>
      </c>
      <c r="D357" s="15">
        <v>11.26928846</v>
      </c>
      <c r="E357" s="44">
        <f t="shared" si="71"/>
        <v>222.85266917092989</v>
      </c>
      <c r="F357" s="44">
        <f t="shared" si="76"/>
        <v>0.39002633377715501</v>
      </c>
      <c r="G357" s="44">
        <f t="shared" si="77"/>
        <v>3.230587688545096E-3</v>
      </c>
      <c r="I357" s="40"/>
    </row>
    <row r="358" spans="1:9" x14ac:dyDescent="0.2">
      <c r="A358" s="1">
        <v>8.5679999999999996</v>
      </c>
      <c r="B358" s="15">
        <v>927.71232880000002</v>
      </c>
      <c r="C358" s="15">
        <v>82.191780820000005</v>
      </c>
      <c r="D358" s="15">
        <v>11.282441070000001</v>
      </c>
      <c r="E358" s="44">
        <f t="shared" si="71"/>
        <v>222.68552451708521</v>
      </c>
      <c r="F358" s="44">
        <f t="shared" si="76"/>
        <v>0.39241609872288202</v>
      </c>
      <c r="G358" s="44">
        <f t="shared" si="77"/>
        <v>3.2558162546869555E-3</v>
      </c>
      <c r="I358" s="40"/>
    </row>
    <row r="359" spans="1:9" x14ac:dyDescent="0.2">
      <c r="A359" s="1">
        <v>8.5920000000000005</v>
      </c>
      <c r="B359" s="15">
        <v>918.46575340000004</v>
      </c>
      <c r="C359" s="15">
        <v>81.164383560000005</v>
      </c>
      <c r="D359" s="15">
        <v>11.29191887</v>
      </c>
      <c r="E359" s="44">
        <f t="shared" si="71"/>
        <v>222.56484862462628</v>
      </c>
      <c r="F359" s="44">
        <f t="shared" si="76"/>
        <v>0.39607711918169392</v>
      </c>
      <c r="G359" s="44">
        <f t="shared" si="77"/>
        <v>3.2852254527394389E-3</v>
      </c>
      <c r="I359" s="40"/>
    </row>
    <row r="360" spans="1:9" x14ac:dyDescent="0.2">
      <c r="A360" s="1">
        <v>8.6159999999999997</v>
      </c>
      <c r="B360" s="15">
        <v>909.78082189999998</v>
      </c>
      <c r="C360" s="15">
        <v>80.479452050000006</v>
      </c>
      <c r="D360" s="15">
        <v>11.29850562</v>
      </c>
      <c r="E360" s="44">
        <f t="shared" si="71"/>
        <v>222.48086770554548</v>
      </c>
      <c r="F360" s="44">
        <f t="shared" si="76"/>
        <v>0.39835483279180833</v>
      </c>
      <c r="G360" s="44">
        <f t="shared" si="77"/>
        <v>3.3064716405527468E-3</v>
      </c>
      <c r="I360" s="40"/>
    </row>
    <row r="361" spans="1:9" x14ac:dyDescent="0.2">
      <c r="A361" s="1">
        <v>8.64</v>
      </c>
      <c r="B361" s="15">
        <v>901.96</v>
      </c>
      <c r="C361" s="15">
        <v>79.893333330000004</v>
      </c>
      <c r="D361" s="15">
        <v>11.300535930000001</v>
      </c>
      <c r="E361" s="44">
        <f t="shared" si="71"/>
        <v>222.45496210938035</v>
      </c>
      <c r="F361" s="44">
        <f t="shared" ref="F361:F370" si="78" xml:space="preserve"> E361^2*(1/SQRT(C361)-1/SQRT(B361))/((H$7-H$10*E361^2)*SQRT(11*75))</f>
        <v>0.39454487396802967</v>
      </c>
      <c r="G361" s="44">
        <f xml:space="preserve"> E361*(1/SQRT(C361)+1/SQRT(B361))/((H$7-H$10*E361^2)*SQRT(11*75))</f>
        <v>3.2766449720115173E-3</v>
      </c>
      <c r="I361" s="40"/>
    </row>
    <row r="362" spans="1:9" x14ac:dyDescent="0.2">
      <c r="A362" s="1">
        <v>8.6639999999999997</v>
      </c>
      <c r="B362" s="15">
        <v>892.46666670000002</v>
      </c>
      <c r="C362" s="15">
        <v>78.986666670000005</v>
      </c>
      <c r="D362" s="15">
        <v>11.303196399999999</v>
      </c>
      <c r="E362" s="44">
        <f t="shared" si="71"/>
        <v>222.42100228603027</v>
      </c>
      <c r="F362" s="44">
        <f t="shared" si="78"/>
        <v>0.39714877762707362</v>
      </c>
      <c r="G362" s="44">
        <f t="shared" ref="G362:G370" si="79" xml:space="preserve"> E362*(1/SQRT(C362)+1/SQRT(B362))/((H$7-H$10*E362^2)*SQRT(11*75))</f>
        <v>3.2978773996808451E-3</v>
      </c>
      <c r="I362" s="40"/>
    </row>
    <row r="363" spans="1:9" x14ac:dyDescent="0.2">
      <c r="A363" s="1">
        <v>8.6880000000000006</v>
      </c>
      <c r="B363" s="15">
        <v>882.53333329999998</v>
      </c>
      <c r="C363" s="15">
        <v>78.16</v>
      </c>
      <c r="D363" s="15">
        <v>11.304894259999999</v>
      </c>
      <c r="E363" s="44">
        <f t="shared" si="71"/>
        <v>222.39932161985018</v>
      </c>
      <c r="F363" s="44">
        <f t="shared" si="78"/>
        <v>0.39936407138251712</v>
      </c>
      <c r="G363" s="44">
        <f t="shared" si="79"/>
        <v>3.3173233939583005E-3</v>
      </c>
      <c r="I363" s="40"/>
    </row>
    <row r="364" spans="1:9" x14ac:dyDescent="0.2">
      <c r="A364" s="1">
        <v>8.7119999999999997</v>
      </c>
      <c r="B364" s="15">
        <v>873.50666669999998</v>
      </c>
      <c r="C364" s="15">
        <v>77.386666669999997</v>
      </c>
      <c r="D364" s="15">
        <v>11.31000566</v>
      </c>
      <c r="E364" s="44">
        <f t="shared" si="71"/>
        <v>222.33401350470857</v>
      </c>
      <c r="F364" s="44">
        <f t="shared" si="78"/>
        <v>0.40186402060443843</v>
      </c>
      <c r="G364" s="44">
        <f t="shared" si="79"/>
        <v>3.3394375722400646E-3</v>
      </c>
      <c r="I364" s="40"/>
    </row>
    <row r="365" spans="1:9" x14ac:dyDescent="0.2">
      <c r="A365" s="1">
        <v>8.7360000000000007</v>
      </c>
      <c r="B365" s="15">
        <v>864.73333330000003</v>
      </c>
      <c r="C365" s="15">
        <v>76.48</v>
      </c>
      <c r="D365" s="15">
        <v>11.31453074</v>
      </c>
      <c r="E365" s="44">
        <f t="shared" si="71"/>
        <v>222.27614824656791</v>
      </c>
      <c r="F365" s="44">
        <f t="shared" si="78"/>
        <v>0.4048652128453194</v>
      </c>
      <c r="G365" s="44">
        <f t="shared" si="79"/>
        <v>3.3633963371493265E-3</v>
      </c>
      <c r="I365" s="40"/>
    </row>
    <row r="366" spans="1:9" x14ac:dyDescent="0.2">
      <c r="A366" s="1">
        <v>8.76</v>
      </c>
      <c r="B366" s="15">
        <v>856.29333329999997</v>
      </c>
      <c r="C366" s="15">
        <v>75.84</v>
      </c>
      <c r="D366" s="15">
        <v>11.3174679</v>
      </c>
      <c r="E366" s="44">
        <f t="shared" si="71"/>
        <v>222.23856428799556</v>
      </c>
      <c r="F366" s="44">
        <f t="shared" si="78"/>
        <v>0.40676372963319563</v>
      </c>
      <c r="G366" s="44">
        <f t="shared" si="79"/>
        <v>3.3812895868939514E-3</v>
      </c>
      <c r="I366" s="40"/>
    </row>
    <row r="367" spans="1:9" x14ac:dyDescent="0.2">
      <c r="A367" s="1">
        <v>8.7840000000000007</v>
      </c>
      <c r="B367" s="15">
        <v>847.73333330000003</v>
      </c>
      <c r="C367" s="15">
        <v>74.733333329999994</v>
      </c>
      <c r="D367" s="15">
        <v>11.321971939999999</v>
      </c>
      <c r="E367" s="44">
        <f t="shared" si="71"/>
        <v>222.18089285537064</v>
      </c>
      <c r="F367" s="44">
        <f t="shared" si="78"/>
        <v>0.41065606536325006</v>
      </c>
      <c r="G367" s="44">
        <f t="shared" si="79"/>
        <v>3.4093549982229993E-3</v>
      </c>
      <c r="I367" s="40"/>
    </row>
    <row r="368" spans="1:9" x14ac:dyDescent="0.2">
      <c r="A368" s="1">
        <v>8.8079999999999998</v>
      </c>
      <c r="B368" s="15">
        <v>839.29333329999997</v>
      </c>
      <c r="C368" s="15">
        <v>74.026666669999997</v>
      </c>
      <c r="D368" s="15">
        <v>11.329379339999999</v>
      </c>
      <c r="E368" s="44">
        <f t="shared" si="71"/>
        <v>222.08594603408898</v>
      </c>
      <c r="F368" s="44">
        <f t="shared" si="78"/>
        <v>0.41337845167338777</v>
      </c>
      <c r="G368" s="44">
        <f t="shared" si="79"/>
        <v>3.4339888095340295E-3</v>
      </c>
      <c r="I368" s="40"/>
    </row>
    <row r="369" spans="1:17" x14ac:dyDescent="0.2">
      <c r="A369" s="1">
        <v>8.8320000000000007</v>
      </c>
      <c r="B369" s="15">
        <v>832</v>
      </c>
      <c r="C369" s="15">
        <v>73.346666670000005</v>
      </c>
      <c r="D369" s="15">
        <v>11.338722990000001</v>
      </c>
      <c r="E369" s="44">
        <f t="shared" si="71"/>
        <v>221.9660024417455</v>
      </c>
      <c r="F369" s="44">
        <f t="shared" si="78"/>
        <v>0.41636956143204085</v>
      </c>
      <c r="G369" s="44">
        <f t="shared" si="79"/>
        <v>3.4601413594571528E-3</v>
      </c>
      <c r="I369" s="40"/>
    </row>
    <row r="370" spans="1:17" x14ac:dyDescent="0.2">
      <c r="A370" s="1">
        <v>8.8559999999999999</v>
      </c>
      <c r="B370" s="15">
        <v>823.8</v>
      </c>
      <c r="C370" s="15">
        <v>72.48</v>
      </c>
      <c r="D370" s="15">
        <v>11.35039138</v>
      </c>
      <c r="E370" s="44">
        <f t="shared" si="71"/>
        <v>221.81593411396298</v>
      </c>
      <c r="F370" s="44">
        <f t="shared" si="78"/>
        <v>0.42034014211368464</v>
      </c>
      <c r="G370" s="44">
        <f t="shared" si="79"/>
        <v>3.4932476475588313E-3</v>
      </c>
      <c r="I370" s="40"/>
    </row>
    <row r="371" spans="1:17" x14ac:dyDescent="0.2">
      <c r="A371" s="1">
        <v>8.8800000000000008</v>
      </c>
      <c r="B371" s="15">
        <v>816.54545450000001</v>
      </c>
      <c r="C371" s="15">
        <v>72.02597403</v>
      </c>
      <c r="D371" s="15">
        <v>11.36119242</v>
      </c>
      <c r="E371" s="44">
        <f t="shared" si="71"/>
        <v>221.67673803345201</v>
      </c>
      <c r="F371" s="44">
        <f t="shared" ref="F371:F380" si="80" xml:space="preserve"> E371^2*(1/SQRT(C371)-1/SQRT(B371))/((H$7-H$10*E371^2)*SQRT(11*77))</f>
        <v>0.4171410359973271</v>
      </c>
      <c r="G371" s="44">
        <f xml:space="preserve"> E371*(1/SQRT(C371)+1/SQRT(B371))/((H$7-H$10*E371^2)*SQRT(11*77))</f>
        <v>3.471731268178682E-3</v>
      </c>
      <c r="I371" s="40"/>
    </row>
    <row r="372" spans="1:17" x14ac:dyDescent="0.2">
      <c r="A372" s="1">
        <v>8.9039999999999999</v>
      </c>
      <c r="B372" s="15">
        <v>809.0519481</v>
      </c>
      <c r="C372" s="15">
        <v>71.350649349999998</v>
      </c>
      <c r="D372" s="15">
        <v>11.37441516</v>
      </c>
      <c r="E372" s="44">
        <f t="shared" si="71"/>
        <v>221.50595750290086</v>
      </c>
      <c r="F372" s="44">
        <f t="shared" si="80"/>
        <v>0.42063926458904821</v>
      </c>
      <c r="G372" s="44">
        <f t="shared" ref="G372:G380" si="81" xml:space="preserve"> E372*(1/SQRT(C372)+1/SQRT(B372))/((H$7-H$10*E372^2)*SQRT(11*77))</f>
        <v>3.5033157921435291E-3</v>
      </c>
      <c r="I372" s="40"/>
    </row>
    <row r="373" spans="1:17" x14ac:dyDescent="0.2">
      <c r="A373" s="1">
        <v>8.9280000000000008</v>
      </c>
      <c r="B373" s="15">
        <v>802.24675319999994</v>
      </c>
      <c r="C373" s="15">
        <v>70.493506490000001</v>
      </c>
      <c r="D373" s="15">
        <v>11.38456674</v>
      </c>
      <c r="E373" s="44">
        <f t="shared" si="71"/>
        <v>221.37455898143276</v>
      </c>
      <c r="F373" s="44">
        <f t="shared" si="80"/>
        <v>0.42469421862170864</v>
      </c>
      <c r="G373" s="44">
        <f t="shared" si="81"/>
        <v>3.5349996203361588E-3</v>
      </c>
      <c r="I373" s="40"/>
    </row>
    <row r="374" spans="1:17" x14ac:dyDescent="0.2">
      <c r="A374" s="1">
        <v>8.952</v>
      </c>
      <c r="B374" s="15">
        <v>794.03896099999997</v>
      </c>
      <c r="C374" s="15">
        <v>69.688311690000006</v>
      </c>
      <c r="D374" s="15">
        <v>11.39545229</v>
      </c>
      <c r="E374" s="44">
        <f t="shared" si="71"/>
        <v>221.23338238498326</v>
      </c>
      <c r="F374" s="44">
        <f t="shared" si="80"/>
        <v>0.42853467336484868</v>
      </c>
      <c r="G374" s="44">
        <f t="shared" si="81"/>
        <v>3.5678462272442785E-3</v>
      </c>
      <c r="I374" s="40"/>
    </row>
    <row r="375" spans="1:17" x14ac:dyDescent="0.2">
      <c r="A375" s="1">
        <v>8.9760000000000009</v>
      </c>
      <c r="B375" s="15">
        <v>786.36363640000002</v>
      </c>
      <c r="C375" s="15">
        <v>68.883116880000003</v>
      </c>
      <c r="D375" s="15">
        <v>11.40268738</v>
      </c>
      <c r="E375" s="44">
        <f t="shared" si="71"/>
        <v>221.13938842648349</v>
      </c>
      <c r="F375" s="44">
        <f t="shared" si="80"/>
        <v>0.43207210039147648</v>
      </c>
      <c r="G375" s="44">
        <f t="shared" si="81"/>
        <v>3.5965984331598499E-3</v>
      </c>
      <c r="I375" s="40"/>
    </row>
    <row r="376" spans="1:17" s="17" customFormat="1" x14ac:dyDescent="0.2">
      <c r="A376" s="20">
        <v>9</v>
      </c>
      <c r="B376" s="21">
        <v>779.45454549999999</v>
      </c>
      <c r="C376" s="21">
        <v>68.220779219999997</v>
      </c>
      <c r="D376" s="21">
        <v>11.409749720000001</v>
      </c>
      <c r="E376" s="47">
        <f t="shared" si="71"/>
        <v>221.04751365421401</v>
      </c>
      <c r="F376" s="47">
        <f t="shared" si="80"/>
        <v>0.43509704109911423</v>
      </c>
      <c r="G376" s="47">
        <f t="shared" si="81"/>
        <v>3.6223002598739186E-3</v>
      </c>
      <c r="H376" s="48"/>
      <c r="I376" s="38"/>
      <c r="J376" s="39"/>
      <c r="K376" s="25"/>
      <c r="L376" s="25"/>
      <c r="M376" s="22"/>
      <c r="N376" s="22"/>
      <c r="P376" s="28"/>
      <c r="Q376" s="18"/>
    </row>
    <row r="377" spans="1:17" x14ac:dyDescent="0.2">
      <c r="A377" s="1">
        <v>9.0239999999999991</v>
      </c>
      <c r="B377" s="15">
        <v>772.1688312</v>
      </c>
      <c r="C377" s="15">
        <v>67.519480520000002</v>
      </c>
      <c r="D377" s="15">
        <v>11.41920683</v>
      </c>
      <c r="E377" s="44">
        <f t="shared" si="71"/>
        <v>220.92428972003708</v>
      </c>
      <c r="F377" s="44">
        <f t="shared" si="80"/>
        <v>0.43859888715196271</v>
      </c>
      <c r="G377" s="44">
        <f t="shared" si="81"/>
        <v>3.6523755087435193E-3</v>
      </c>
      <c r="I377" s="40"/>
    </row>
    <row r="378" spans="1:17" x14ac:dyDescent="0.2">
      <c r="A378" s="1">
        <v>9.048</v>
      </c>
      <c r="B378" s="15">
        <v>765.55844160000004</v>
      </c>
      <c r="C378" s="15">
        <v>66.831168829999996</v>
      </c>
      <c r="D378" s="15">
        <v>11.42601848</v>
      </c>
      <c r="E378" s="44">
        <f t="shared" si="71"/>
        <v>220.8353956811095</v>
      </c>
      <c r="F378" s="44">
        <f t="shared" si="80"/>
        <v>0.44185190521841311</v>
      </c>
      <c r="G378" s="44">
        <f t="shared" si="81"/>
        <v>3.678980413835636E-3</v>
      </c>
      <c r="I378" s="40"/>
    </row>
    <row r="379" spans="1:17" x14ac:dyDescent="0.2">
      <c r="A379" s="1">
        <v>9.0719999999999992</v>
      </c>
      <c r="B379" s="15">
        <v>757.23376619999999</v>
      </c>
      <c r="C379" s="15">
        <v>66.090909089999997</v>
      </c>
      <c r="D379" s="15">
        <v>11.43011357</v>
      </c>
      <c r="E379" s="44">
        <f t="shared" si="71"/>
        <v>220.78189673919135</v>
      </c>
      <c r="F379" s="44">
        <f t="shared" si="80"/>
        <v>0.44485369042548001</v>
      </c>
      <c r="G379" s="44">
        <f t="shared" si="81"/>
        <v>3.7046260054017298E-3</v>
      </c>
      <c r="I379" s="40"/>
    </row>
    <row r="380" spans="1:17" x14ac:dyDescent="0.2">
      <c r="A380" s="1">
        <v>9.0960000000000001</v>
      </c>
      <c r="B380" s="15">
        <v>750.20779219999997</v>
      </c>
      <c r="C380" s="15">
        <v>65.675324680000003</v>
      </c>
      <c r="D380" s="15">
        <v>11.436268330000001</v>
      </c>
      <c r="E380" s="44">
        <f t="shared" si="71"/>
        <v>220.70140913875127</v>
      </c>
      <c r="F380" s="44">
        <f t="shared" si="80"/>
        <v>0.44675662479331113</v>
      </c>
      <c r="G380" s="44">
        <f t="shared" si="81"/>
        <v>3.7254657672587009E-3</v>
      </c>
      <c r="I380" s="40"/>
    </row>
    <row r="381" spans="1:17" x14ac:dyDescent="0.2">
      <c r="A381" s="1">
        <v>9.1199999999999992</v>
      </c>
      <c r="B381" s="15">
        <v>744.556962</v>
      </c>
      <c r="C381" s="15">
        <v>65.063291140000004</v>
      </c>
      <c r="D381" s="15">
        <v>11.443249550000001</v>
      </c>
      <c r="E381" s="44">
        <f t="shared" si="71"/>
        <v>220.60999544138821</v>
      </c>
      <c r="F381" s="44">
        <f t="shared" ref="F381:F390" si="82" xml:space="preserve"> E381^2*(1/SQRT(C381)-1/SQRT(B381))/((H$7-H$10*E381^2)*SQRT(11*79))</f>
        <v>0.44418574683775602</v>
      </c>
      <c r="G381" s="44">
        <f xml:space="preserve"> E381*(1/SQRT(C381)+1/SQRT(B381))/((H$7-H$10*E381^2)*SQRT(11*79))</f>
        <v>3.7033989232253843E-3</v>
      </c>
      <c r="I381" s="40"/>
    </row>
    <row r="382" spans="1:17" x14ac:dyDescent="0.2">
      <c r="A382" s="1">
        <v>9.1440000000000001</v>
      </c>
      <c r="B382" s="15">
        <v>738.15189869999995</v>
      </c>
      <c r="C382" s="15">
        <v>64.518987339999995</v>
      </c>
      <c r="D382" s="15">
        <v>11.451595559999999</v>
      </c>
      <c r="E382" s="44">
        <f t="shared" si="71"/>
        <v>220.50054452785531</v>
      </c>
      <c r="F382" s="44">
        <f t="shared" si="82"/>
        <v>0.44710109166605483</v>
      </c>
      <c r="G382" s="44">
        <f t="shared" ref="G382:G390" si="83" xml:space="preserve"> E382*(1/SQRT(C382)+1/SQRT(B382))/((H$7-H$10*E382^2)*SQRT(11*79))</f>
        <v>3.7298444478370426E-3</v>
      </c>
      <c r="I382" s="40"/>
    </row>
    <row r="383" spans="1:17" x14ac:dyDescent="0.2">
      <c r="A383" s="1">
        <v>9.1679999999999993</v>
      </c>
      <c r="B383" s="15">
        <v>729.34177220000004</v>
      </c>
      <c r="C383" s="15">
        <v>63.898734179999998</v>
      </c>
      <c r="D383" s="15">
        <v>11.45741119</v>
      </c>
      <c r="E383" s="44">
        <f t="shared" si="71"/>
        <v>220.42416942398822</v>
      </c>
      <c r="F383" s="44">
        <f t="shared" si="82"/>
        <v>0.44979685484664472</v>
      </c>
      <c r="G383" s="44">
        <f t="shared" si="83"/>
        <v>3.7564907496530388E-3</v>
      </c>
      <c r="I383" s="40"/>
    </row>
    <row r="384" spans="1:17" x14ac:dyDescent="0.2">
      <c r="A384" s="1">
        <v>9.1920000000000002</v>
      </c>
      <c r="B384" s="15">
        <v>721.97468349999997</v>
      </c>
      <c r="C384" s="15">
        <v>63.189873419999998</v>
      </c>
      <c r="D384" s="15">
        <v>11.462272240000001</v>
      </c>
      <c r="E384" s="44">
        <f t="shared" si="71"/>
        <v>220.360261986848</v>
      </c>
      <c r="F384" s="44">
        <f t="shared" si="82"/>
        <v>0.45304393275862614</v>
      </c>
      <c r="G384" s="44">
        <f t="shared" si="83"/>
        <v>3.7834750265134786E-3</v>
      </c>
      <c r="I384" s="40"/>
    </row>
    <row r="385" spans="1:9" x14ac:dyDescent="0.2">
      <c r="A385" s="1">
        <v>9.2159999999999993</v>
      </c>
      <c r="B385" s="15">
        <v>714.98734179999997</v>
      </c>
      <c r="C385" s="15">
        <v>62.379746840000003</v>
      </c>
      <c r="D385" s="15">
        <v>11.46683936</v>
      </c>
      <c r="E385" s="44">
        <f t="shared" si="71"/>
        <v>220.30016155747742</v>
      </c>
      <c r="F385" s="44">
        <f t="shared" si="82"/>
        <v>0.45688487759696589</v>
      </c>
      <c r="G385" s="44">
        <f t="shared" si="83"/>
        <v>3.8126655885346574E-3</v>
      </c>
      <c r="I385" s="40"/>
    </row>
    <row r="386" spans="1:9" x14ac:dyDescent="0.2">
      <c r="A386" s="1">
        <v>9.24</v>
      </c>
      <c r="B386" s="15">
        <v>708.03797469999995</v>
      </c>
      <c r="C386" s="15">
        <v>61.607594939999998</v>
      </c>
      <c r="D386" s="15">
        <v>11.47432847</v>
      </c>
      <c r="E386" s="44">
        <f t="shared" si="71"/>
        <v>220.20148872986712</v>
      </c>
      <c r="F386" s="44">
        <f t="shared" si="82"/>
        <v>0.46100166288895394</v>
      </c>
      <c r="G386" s="44">
        <f t="shared" si="83"/>
        <v>3.8453994657673442E-3</v>
      </c>
      <c r="I386" s="40"/>
    </row>
    <row r="387" spans="1:9" x14ac:dyDescent="0.2">
      <c r="A387" s="1">
        <v>9.2639999999999993</v>
      </c>
      <c r="B387" s="15">
        <v>700.36708859999999</v>
      </c>
      <c r="C387" s="15">
        <v>60.810126580000002</v>
      </c>
      <c r="D387" s="15">
        <v>11.48010322</v>
      </c>
      <c r="E387" s="44">
        <f t="shared" ref="E387:E450" si="84" xml:space="preserve"> (2*H$7)/(LN(D387)-H$4+SQRT((LN(D387)-H$4)^2-4*H$7*H$10))</f>
        <v>220.12530021313933</v>
      </c>
      <c r="F387" s="44">
        <f t="shared" si="82"/>
        <v>0.46500615860996819</v>
      </c>
      <c r="G387" s="44">
        <f t="shared" si="83"/>
        <v>3.8774702995057844E-3</v>
      </c>
      <c r="I387" s="40"/>
    </row>
    <row r="388" spans="1:9" x14ac:dyDescent="0.2">
      <c r="A388" s="1">
        <v>9.2880000000000003</v>
      </c>
      <c r="B388" s="15">
        <v>694.37974680000002</v>
      </c>
      <c r="C388" s="15">
        <v>60.379746840000003</v>
      </c>
      <c r="D388" s="15">
        <v>11.486442869999999</v>
      </c>
      <c r="E388" s="44">
        <f t="shared" si="84"/>
        <v>220.04155440204244</v>
      </c>
      <c r="F388" s="44">
        <f t="shared" si="82"/>
        <v>0.4673848119106101</v>
      </c>
      <c r="G388" s="44">
        <f t="shared" si="83"/>
        <v>3.9006550536043456E-3</v>
      </c>
      <c r="I388" s="40"/>
    </row>
    <row r="389" spans="1:9" x14ac:dyDescent="0.2">
      <c r="A389" s="1">
        <v>9.3119999999999994</v>
      </c>
      <c r="B389" s="15">
        <v>687.45569620000003</v>
      </c>
      <c r="C389" s="15">
        <v>59.734177219999999</v>
      </c>
      <c r="D389" s="15">
        <v>11.49410207</v>
      </c>
      <c r="E389" s="44">
        <f t="shared" si="84"/>
        <v>219.9402306896088</v>
      </c>
      <c r="F389" s="44">
        <f t="shared" si="82"/>
        <v>0.47103799758932413</v>
      </c>
      <c r="G389" s="44">
        <f t="shared" si="83"/>
        <v>3.9320303639999669E-3</v>
      </c>
      <c r="I389" s="40"/>
    </row>
    <row r="390" spans="1:9" x14ac:dyDescent="0.2">
      <c r="A390" s="1">
        <v>9.3360000000000003</v>
      </c>
      <c r="B390" s="15">
        <v>681.4303797</v>
      </c>
      <c r="C390" s="15">
        <v>59.215189870000003</v>
      </c>
      <c r="D390" s="15">
        <v>11.49866695</v>
      </c>
      <c r="E390" s="44">
        <f t="shared" si="84"/>
        <v>219.87976479867436</v>
      </c>
      <c r="F390" s="44">
        <f t="shared" si="82"/>
        <v>0.47373011971036844</v>
      </c>
      <c r="G390" s="44">
        <f t="shared" si="83"/>
        <v>3.9556889519392407E-3</v>
      </c>
      <c r="I390" s="40"/>
    </row>
    <row r="391" spans="1:9" x14ac:dyDescent="0.2">
      <c r="A391" s="1">
        <v>9.36</v>
      </c>
      <c r="B391" s="15">
        <v>675.97530859999995</v>
      </c>
      <c r="C391" s="15">
        <v>58.753086420000002</v>
      </c>
      <c r="D391" s="15">
        <v>11.50136736</v>
      </c>
      <c r="E391" s="44">
        <f t="shared" si="84"/>
        <v>219.84396823234681</v>
      </c>
      <c r="F391" s="44">
        <f t="shared" ref="F391:F400" si="85" xml:space="preserve"> E391^2*(1/SQRT(C391)-1/SQRT(B391))/((H$7-H$10*E391^2)*SQRT(11*81))</f>
        <v>0.47003806523977792</v>
      </c>
      <c r="G391" s="44">
        <f xml:space="preserve"> E391*(1/SQRT(C391)+1/SQRT(B391))/((H$7-H$10*E391^2)*SQRT(11*81))</f>
        <v>3.9257564927771462E-3</v>
      </c>
      <c r="I391" s="40"/>
    </row>
    <row r="392" spans="1:9" x14ac:dyDescent="0.2">
      <c r="A392" s="1">
        <v>9.3840000000000003</v>
      </c>
      <c r="B392" s="15">
        <v>670.11111110000002</v>
      </c>
      <c r="C392" s="15">
        <v>58.234567900000002</v>
      </c>
      <c r="D392" s="15">
        <v>11.50375352</v>
      </c>
      <c r="E392" s="44">
        <f t="shared" si="84"/>
        <v>219.81232043989033</v>
      </c>
      <c r="F392" s="44">
        <f t="shared" si="85"/>
        <v>0.47247619590585405</v>
      </c>
      <c r="G392" s="44">
        <f t="shared" ref="G392:G400" si="86" xml:space="preserve"> E392*(1/SQRT(C392)+1/SQRT(B392))/((H$7-H$10*E392^2)*SQRT(11*81))</f>
        <v>3.9464948012782608E-3</v>
      </c>
      <c r="I392" s="40"/>
    </row>
    <row r="393" spans="1:9" x14ac:dyDescent="0.2">
      <c r="A393" s="1">
        <v>9.4079999999999995</v>
      </c>
      <c r="B393" s="15">
        <v>664.62962960000004</v>
      </c>
      <c r="C393" s="15">
        <v>57.74074074</v>
      </c>
      <c r="D393" s="15">
        <v>11.50465775</v>
      </c>
      <c r="E393" s="44">
        <f t="shared" si="84"/>
        <v>219.80032342284341</v>
      </c>
      <c r="F393" s="44">
        <f t="shared" si="85"/>
        <v>0.47465010429703686</v>
      </c>
      <c r="G393" s="44">
        <f t="shared" si="86"/>
        <v>3.9644822019714769E-3</v>
      </c>
      <c r="I393" s="40"/>
    </row>
    <row r="394" spans="1:9" x14ac:dyDescent="0.2">
      <c r="A394" s="1">
        <v>9.4320000000000004</v>
      </c>
      <c r="B394" s="15">
        <v>658.95061729999998</v>
      </c>
      <c r="C394" s="15">
        <v>57.308641979999997</v>
      </c>
      <c r="D394" s="15">
        <v>11.50890392</v>
      </c>
      <c r="E394" s="44">
        <f t="shared" si="84"/>
        <v>219.7439560308126</v>
      </c>
      <c r="F394" s="44">
        <f t="shared" si="85"/>
        <v>0.47693333006852573</v>
      </c>
      <c r="G394" s="44">
        <f t="shared" si="86"/>
        <v>3.9859511245489134E-3</v>
      </c>
      <c r="I394" s="40"/>
    </row>
    <row r="395" spans="1:9" x14ac:dyDescent="0.2">
      <c r="A395" s="1">
        <v>9.4559999999999995</v>
      </c>
      <c r="B395" s="15">
        <v>652.83950619999996</v>
      </c>
      <c r="C395" s="15">
        <v>56.888888889999997</v>
      </c>
      <c r="D395" s="15">
        <v>11.516429909999999</v>
      </c>
      <c r="E395" s="44">
        <f t="shared" si="84"/>
        <v>219.6439246208073</v>
      </c>
      <c r="F395" s="44">
        <f t="shared" si="85"/>
        <v>0.47957255653921016</v>
      </c>
      <c r="G395" s="44">
        <f t="shared" si="86"/>
        <v>4.0123821538537718E-3</v>
      </c>
      <c r="I395" s="40"/>
    </row>
    <row r="396" spans="1:9" x14ac:dyDescent="0.2">
      <c r="A396" s="1">
        <v>9.48</v>
      </c>
      <c r="B396" s="15">
        <v>646.79012350000005</v>
      </c>
      <c r="C396" s="15">
        <v>56.283950619999999</v>
      </c>
      <c r="D396" s="15">
        <v>11.524845880000001</v>
      </c>
      <c r="E396" s="44">
        <f t="shared" si="84"/>
        <v>219.53187351096761</v>
      </c>
      <c r="F396" s="44">
        <f t="shared" si="85"/>
        <v>0.4835063234449235</v>
      </c>
      <c r="G396" s="44">
        <f t="shared" si="86"/>
        <v>4.0455525479875624E-3</v>
      </c>
      <c r="I396" s="40"/>
    </row>
    <row r="397" spans="1:9" x14ac:dyDescent="0.2">
      <c r="A397" s="1">
        <v>9.5039999999999996</v>
      </c>
      <c r="B397" s="15">
        <v>641.50617279999994</v>
      </c>
      <c r="C397" s="15">
        <v>55.691358020000003</v>
      </c>
      <c r="D397" s="15">
        <v>11.53556916</v>
      </c>
      <c r="E397" s="44">
        <f t="shared" si="84"/>
        <v>219.38880792122291</v>
      </c>
      <c r="F397" s="44">
        <f t="shared" si="85"/>
        <v>0.4878977400744795</v>
      </c>
      <c r="G397" s="44">
        <f t="shared" si="86"/>
        <v>4.0818184001577317E-3</v>
      </c>
      <c r="I397" s="40"/>
    </row>
    <row r="398" spans="1:9" x14ac:dyDescent="0.2">
      <c r="A398" s="1">
        <v>9.5280000000000005</v>
      </c>
      <c r="B398" s="15">
        <v>635.13580249999995</v>
      </c>
      <c r="C398" s="15">
        <v>55.09876543</v>
      </c>
      <c r="D398" s="15">
        <v>11.550825769999999</v>
      </c>
      <c r="E398" s="44">
        <f t="shared" si="84"/>
        <v>219.18468321407357</v>
      </c>
      <c r="F398" s="44">
        <f t="shared" si="85"/>
        <v>0.49288363515748707</v>
      </c>
      <c r="G398" s="44">
        <f t="shared" si="86"/>
        <v>4.1264158241385001E-3</v>
      </c>
      <c r="I398" s="40"/>
    </row>
    <row r="399" spans="1:9" x14ac:dyDescent="0.2">
      <c r="A399" s="1">
        <v>9.5519999999999996</v>
      </c>
      <c r="B399" s="15">
        <v>628.95061729999998</v>
      </c>
      <c r="C399" s="15">
        <v>54.469135799999997</v>
      </c>
      <c r="D399" s="15">
        <v>11.565815750000001</v>
      </c>
      <c r="E399" s="44">
        <f t="shared" si="84"/>
        <v>218.98345420153399</v>
      </c>
      <c r="F399" s="44">
        <f t="shared" si="85"/>
        <v>0.49820539753999921</v>
      </c>
      <c r="G399" s="44">
        <f t="shared" si="86"/>
        <v>4.1725058085782885E-3</v>
      </c>
      <c r="I399" s="40"/>
    </row>
    <row r="400" spans="1:9" x14ac:dyDescent="0.2">
      <c r="A400" s="1">
        <v>9.5760000000000005</v>
      </c>
      <c r="B400" s="15">
        <v>623.35802469999999</v>
      </c>
      <c r="C400" s="15">
        <v>53.777777780000001</v>
      </c>
      <c r="D400" s="15">
        <v>11.58371131</v>
      </c>
      <c r="E400" s="44">
        <f t="shared" si="84"/>
        <v>218.74233050624497</v>
      </c>
      <c r="F400" s="44">
        <f t="shared" si="85"/>
        <v>0.50461751876317718</v>
      </c>
      <c r="G400" s="44">
        <f t="shared" si="86"/>
        <v>4.2256382290388542E-3</v>
      </c>
      <c r="I400" s="40"/>
    </row>
    <row r="401" spans="1:9" x14ac:dyDescent="0.2">
      <c r="A401" s="1">
        <v>9.6</v>
      </c>
      <c r="B401" s="15">
        <v>618.1686747</v>
      </c>
      <c r="C401" s="15">
        <v>53.289156630000001</v>
      </c>
      <c r="D401" s="15">
        <v>11.60708228</v>
      </c>
      <c r="E401" s="44">
        <f t="shared" si="84"/>
        <v>218.4259388485923</v>
      </c>
      <c r="F401" s="44">
        <f t="shared" ref="F401:F410" si="87" xml:space="preserve"> E401^2*(1/SQRT(C401)-1/SQRT(B401))/((H$7-H$10*E401^2)*SQRT(11*83))</f>
        <v>0.50459422002321708</v>
      </c>
      <c r="G401" s="44">
        <f xml:space="preserve"> E401*(1/SQRT(C401)+1/SQRT(B401))/((H$7-H$10*E401^2)*SQRT(11*83))</f>
        <v>4.230519709171889E-3</v>
      </c>
      <c r="I401" s="40"/>
    </row>
    <row r="402" spans="1:9" x14ac:dyDescent="0.2">
      <c r="A402" s="1">
        <v>9.6240000000000006</v>
      </c>
      <c r="B402" s="15">
        <v>612.67469879999999</v>
      </c>
      <c r="C402" s="15">
        <v>52.710843369999999</v>
      </c>
      <c r="D402" s="15">
        <v>11.63204105</v>
      </c>
      <c r="E402" s="44">
        <f t="shared" si="84"/>
        <v>218.08613172466212</v>
      </c>
      <c r="F402" s="44">
        <f t="shared" si="87"/>
        <v>0.51167861149774851</v>
      </c>
      <c r="G402" s="44">
        <f t="shared" ref="G402:G410" si="88" xml:space="preserve"> E402*(1/SQRT(C402)+1/SQRT(B402))/((H$7-H$10*E402^2)*SQRT(11*83))</f>
        <v>4.2938624521671239E-3</v>
      </c>
      <c r="I402" s="40"/>
    </row>
    <row r="403" spans="1:9" x14ac:dyDescent="0.2">
      <c r="A403" s="1">
        <v>9.6479999999999997</v>
      </c>
      <c r="B403" s="15">
        <v>607.51807229999997</v>
      </c>
      <c r="C403" s="15">
        <v>52.036144579999998</v>
      </c>
      <c r="D403" s="15">
        <v>11.65416664</v>
      </c>
      <c r="E403" s="44">
        <f t="shared" si="84"/>
        <v>217.78318837969786</v>
      </c>
      <c r="F403" s="44">
        <f t="shared" si="87"/>
        <v>0.5192273910060029</v>
      </c>
      <c r="G403" s="44">
        <f t="shared" si="88"/>
        <v>4.3570793813827551E-3</v>
      </c>
      <c r="I403" s="40"/>
    </row>
    <row r="404" spans="1:9" x14ac:dyDescent="0.2">
      <c r="A404" s="1">
        <v>9.6720000000000006</v>
      </c>
      <c r="B404" s="15">
        <v>601.63855420000004</v>
      </c>
      <c r="C404" s="15">
        <v>51.530120480000001</v>
      </c>
      <c r="D404" s="15">
        <v>11.679180329999999</v>
      </c>
      <c r="E404" s="44">
        <f t="shared" si="84"/>
        <v>217.43870504070921</v>
      </c>
      <c r="F404" s="44">
        <f t="shared" si="87"/>
        <v>0.52617039799845511</v>
      </c>
      <c r="G404" s="44">
        <f t="shared" si="88"/>
        <v>4.422269996516617E-3</v>
      </c>
      <c r="I404" s="40"/>
    </row>
    <row r="405" spans="1:9" x14ac:dyDescent="0.2">
      <c r="A405" s="1">
        <v>9.6959999999999997</v>
      </c>
      <c r="B405" s="15">
        <v>595.74698799999999</v>
      </c>
      <c r="C405" s="15">
        <v>50.939759039999998</v>
      </c>
      <c r="D405" s="15">
        <v>11.70372497</v>
      </c>
      <c r="E405" s="44">
        <f t="shared" si="84"/>
        <v>217.0985560900385</v>
      </c>
      <c r="F405" s="44">
        <f t="shared" si="87"/>
        <v>0.53385563155184901</v>
      </c>
      <c r="G405" s="44">
        <f t="shared" si="88"/>
        <v>4.4914741287755064E-3</v>
      </c>
      <c r="I405" s="40"/>
    </row>
    <row r="406" spans="1:9" x14ac:dyDescent="0.2">
      <c r="A406" s="1">
        <v>9.7200000000000006</v>
      </c>
      <c r="B406" s="15">
        <v>590.87951810000004</v>
      </c>
      <c r="C406" s="15">
        <v>50.361445779999997</v>
      </c>
      <c r="D406" s="15">
        <v>11.724513249999999</v>
      </c>
      <c r="E406" s="44">
        <f t="shared" si="84"/>
        <v>216.80876523576623</v>
      </c>
      <c r="F406" s="44">
        <f t="shared" si="87"/>
        <v>0.54117035074324382</v>
      </c>
      <c r="G406" s="44">
        <f t="shared" si="88"/>
        <v>4.5544221926256514E-3</v>
      </c>
      <c r="I406" s="40"/>
    </row>
    <row r="407" spans="1:9" x14ac:dyDescent="0.2">
      <c r="A407" s="1">
        <v>9.7439999999999998</v>
      </c>
      <c r="B407" s="15">
        <v>585.46987950000005</v>
      </c>
      <c r="C407" s="15">
        <v>49.759036139999999</v>
      </c>
      <c r="D407" s="15">
        <v>11.74415694</v>
      </c>
      <c r="E407" s="44">
        <f t="shared" si="84"/>
        <v>216.53345562700599</v>
      </c>
      <c r="F407" s="44">
        <f t="shared" si="87"/>
        <v>0.54855419274980965</v>
      </c>
      <c r="G407" s="44">
        <f t="shared" si="88"/>
        <v>4.6182543875539226E-3</v>
      </c>
      <c r="I407" s="40"/>
    </row>
    <row r="408" spans="1:9" x14ac:dyDescent="0.2">
      <c r="A408" s="1">
        <v>9.7680000000000007</v>
      </c>
      <c r="B408" s="15">
        <v>580.18072289999998</v>
      </c>
      <c r="C408" s="15">
        <v>49.325301199999998</v>
      </c>
      <c r="D408" s="15">
        <v>11.759850549999999</v>
      </c>
      <c r="E408" s="44">
        <f t="shared" si="84"/>
        <v>216.31245079587825</v>
      </c>
      <c r="F408" s="44">
        <f t="shared" si="87"/>
        <v>0.55403731036309667</v>
      </c>
      <c r="G408" s="44">
        <f t="shared" si="88"/>
        <v>4.6696584916900187E-3</v>
      </c>
      <c r="I408" s="40"/>
    </row>
    <row r="409" spans="1:9" x14ac:dyDescent="0.2">
      <c r="A409" s="1">
        <v>9.7919999999999998</v>
      </c>
      <c r="B409" s="15">
        <v>574.9036145</v>
      </c>
      <c r="C409" s="15">
        <v>48.710843369999999</v>
      </c>
      <c r="D409" s="15">
        <v>11.77359556</v>
      </c>
      <c r="E409" s="44">
        <f t="shared" si="84"/>
        <v>216.11809874235831</v>
      </c>
      <c r="F409" s="44">
        <f t="shared" si="87"/>
        <v>0.5607044465376777</v>
      </c>
      <c r="G409" s="44">
        <f t="shared" si="88"/>
        <v>4.7249874118596123E-3</v>
      </c>
      <c r="I409" s="40"/>
    </row>
    <row r="410" spans="1:9" x14ac:dyDescent="0.2">
      <c r="A410" s="1">
        <v>9.8160000000000007</v>
      </c>
      <c r="B410" s="15">
        <v>569.20481930000005</v>
      </c>
      <c r="C410" s="15">
        <v>48.168674699999997</v>
      </c>
      <c r="D410" s="15">
        <v>11.78900625</v>
      </c>
      <c r="E410" s="44">
        <f t="shared" si="84"/>
        <v>215.89930040492561</v>
      </c>
      <c r="F410" s="44">
        <f t="shared" si="87"/>
        <v>0.56720069282154484</v>
      </c>
      <c r="G410" s="44">
        <f t="shared" si="88"/>
        <v>4.7827027904669729E-3</v>
      </c>
      <c r="I410" s="40"/>
    </row>
    <row r="411" spans="1:9" x14ac:dyDescent="0.2">
      <c r="A411" s="1">
        <v>9.84</v>
      </c>
      <c r="B411" s="15">
        <v>564.85882349999997</v>
      </c>
      <c r="C411" s="15">
        <v>47.788235290000003</v>
      </c>
      <c r="D411" s="15">
        <v>11.79959139</v>
      </c>
      <c r="E411" s="44">
        <f t="shared" si="84"/>
        <v>215.74845665643608</v>
      </c>
      <c r="F411" s="44">
        <f t="shared" ref="F411:F420" si="89" xml:space="preserve"> E411^2*(1/SQRT(C411)-1/SQRT(B411))/((H$7-H$10*E411^2)*SQRT(11*85))</f>
        <v>0.56496573539997519</v>
      </c>
      <c r="G411" s="44">
        <f xml:space="preserve"> E411*(1/SQRT(C411)+1/SQRT(B411))/((H$7-H$10*E411^2)*SQRT(11*85))</f>
        <v>4.7667867870399413E-3</v>
      </c>
      <c r="I411" s="40"/>
    </row>
    <row r="412" spans="1:9" x14ac:dyDescent="0.2">
      <c r="A412" s="1">
        <v>9.8640000000000008</v>
      </c>
      <c r="B412" s="15">
        <v>559.4</v>
      </c>
      <c r="C412" s="15">
        <v>47.341176470000001</v>
      </c>
      <c r="D412" s="15">
        <v>11.8123988</v>
      </c>
      <c r="E412" s="44">
        <f t="shared" si="84"/>
        <v>215.56532587648351</v>
      </c>
      <c r="F412" s="44">
        <f t="shared" si="89"/>
        <v>0.57032925400784296</v>
      </c>
      <c r="G412" s="44">
        <f t="shared" ref="G412:G420" si="90" xml:space="preserve"> E412*(1/SQRT(C412)+1/SQRT(B412))/((H$7-H$10*E412^2)*SQRT(11*85))</f>
        <v>4.8166059762054427E-3</v>
      </c>
      <c r="I412" s="40"/>
    </row>
    <row r="413" spans="1:9" x14ac:dyDescent="0.2">
      <c r="A413" s="1">
        <v>9.8879999999999999</v>
      </c>
      <c r="B413" s="15">
        <v>554.27058820000002</v>
      </c>
      <c r="C413" s="15">
        <v>46.988235289999999</v>
      </c>
      <c r="D413" s="15">
        <v>11.821642239999999</v>
      </c>
      <c r="E413" s="44">
        <f t="shared" si="84"/>
        <v>215.43272822702539</v>
      </c>
      <c r="F413" s="44">
        <f t="shared" si="89"/>
        <v>0.57427474150222013</v>
      </c>
      <c r="G413" s="44">
        <f t="shared" si="90"/>
        <v>4.8555800024315619E-3</v>
      </c>
      <c r="I413" s="40"/>
    </row>
    <row r="414" spans="1:9" x14ac:dyDescent="0.2">
      <c r="A414" s="1">
        <v>9.9120000000000008</v>
      </c>
      <c r="B414" s="15">
        <v>549.70588239999995</v>
      </c>
      <c r="C414" s="15">
        <v>46.482352939999998</v>
      </c>
      <c r="D414" s="15">
        <v>11.83570493</v>
      </c>
      <c r="E414" s="44">
        <f t="shared" si="84"/>
        <v>215.23029884517948</v>
      </c>
      <c r="F414" s="44">
        <f t="shared" si="89"/>
        <v>0.5808167260584054</v>
      </c>
      <c r="G414" s="44">
        <f t="shared" si="90"/>
        <v>4.9115216332984461E-3</v>
      </c>
      <c r="I414" s="40"/>
    </row>
    <row r="415" spans="1:9" x14ac:dyDescent="0.2">
      <c r="A415" s="1">
        <v>9.9359999999999999</v>
      </c>
      <c r="B415" s="15">
        <v>543.89411759999996</v>
      </c>
      <c r="C415" s="15">
        <v>45.91764706</v>
      </c>
      <c r="D415" s="15">
        <v>11.84474473</v>
      </c>
      <c r="E415" s="44">
        <f t="shared" si="84"/>
        <v>215.09972021657185</v>
      </c>
      <c r="F415" s="44">
        <f t="shared" si="89"/>
        <v>0.58661842559961608</v>
      </c>
      <c r="G415" s="44">
        <f t="shared" si="90"/>
        <v>4.9610814304722152E-3</v>
      </c>
      <c r="I415" s="40"/>
    </row>
    <row r="416" spans="1:9" x14ac:dyDescent="0.2">
      <c r="A416" s="1">
        <v>9.9600000000000009</v>
      </c>
      <c r="B416" s="15">
        <v>538.3294118</v>
      </c>
      <c r="C416" s="15">
        <v>45.57647059</v>
      </c>
      <c r="D416" s="15">
        <v>11.85259411</v>
      </c>
      <c r="E416" s="44">
        <f t="shared" si="84"/>
        <v>214.9860453201087</v>
      </c>
      <c r="F416" s="44">
        <f t="shared" si="89"/>
        <v>0.59027425395026656</v>
      </c>
      <c r="G416" s="44">
        <f t="shared" si="90"/>
        <v>4.9991237382554805E-3</v>
      </c>
      <c r="I416" s="40"/>
    </row>
    <row r="417" spans="1:9" x14ac:dyDescent="0.2">
      <c r="A417" s="1">
        <v>9.984</v>
      </c>
      <c r="B417" s="15">
        <v>532.91764709999995</v>
      </c>
      <c r="C417" s="15">
        <v>44.882352939999997</v>
      </c>
      <c r="D417" s="15">
        <v>11.855435719999999</v>
      </c>
      <c r="E417" s="44">
        <f t="shared" si="84"/>
        <v>214.94482556057207</v>
      </c>
      <c r="F417" s="44">
        <f t="shared" si="89"/>
        <v>0.59612404140577557</v>
      </c>
      <c r="G417" s="44">
        <f t="shared" si="90"/>
        <v>5.0412384983996644E-3</v>
      </c>
      <c r="I417" s="40"/>
    </row>
    <row r="418" spans="1:9" x14ac:dyDescent="0.2">
      <c r="A418" s="1">
        <v>10.007999999999999</v>
      </c>
      <c r="B418" s="15">
        <v>526.92941180000003</v>
      </c>
      <c r="C418" s="15">
        <v>44.4</v>
      </c>
      <c r="D418" s="15">
        <v>11.85879669</v>
      </c>
      <c r="E418" s="44">
        <f t="shared" si="84"/>
        <v>214.89602544010975</v>
      </c>
      <c r="F418" s="44">
        <f t="shared" si="89"/>
        <v>0.60008523363517863</v>
      </c>
      <c r="G418" s="44">
        <f t="shared" si="90"/>
        <v>5.0766860414876817E-3</v>
      </c>
      <c r="I418" s="40"/>
    </row>
    <row r="419" spans="1:9" x14ac:dyDescent="0.2">
      <c r="A419" s="1">
        <v>10.032</v>
      </c>
      <c r="B419" s="15">
        <v>522.10588240000004</v>
      </c>
      <c r="C419" s="15">
        <v>43.811764709999999</v>
      </c>
      <c r="D419" s="15">
        <v>11.86355363</v>
      </c>
      <c r="E419" s="44">
        <f t="shared" si="84"/>
        <v>214.82686945132616</v>
      </c>
      <c r="F419" s="44">
        <f t="shared" si="89"/>
        <v>0.60574747113918481</v>
      </c>
      <c r="G419" s="44">
        <f t="shared" si="90"/>
        <v>5.1195217700696306E-3</v>
      </c>
      <c r="I419" s="40"/>
    </row>
    <row r="420" spans="1:9" x14ac:dyDescent="0.2">
      <c r="A420" s="1">
        <v>10.055999999999999</v>
      </c>
      <c r="B420" s="15">
        <v>517.65882350000004</v>
      </c>
      <c r="C420" s="15">
        <v>43.49411765</v>
      </c>
      <c r="D420" s="15">
        <v>11.867521699999999</v>
      </c>
      <c r="E420" s="44">
        <f t="shared" si="84"/>
        <v>214.76910363840054</v>
      </c>
      <c r="F420" s="44">
        <f t="shared" si="89"/>
        <v>0.60875336100989552</v>
      </c>
      <c r="G420" s="44">
        <f t="shared" si="90"/>
        <v>5.148389963571416E-3</v>
      </c>
      <c r="I420" s="40"/>
    </row>
    <row r="421" spans="1:9" x14ac:dyDescent="0.2">
      <c r="A421" s="1">
        <v>10.08</v>
      </c>
      <c r="B421" s="15">
        <v>513.34482760000003</v>
      </c>
      <c r="C421" s="15">
        <v>43.126436779999999</v>
      </c>
      <c r="D421" s="15">
        <v>11.86911342</v>
      </c>
      <c r="E421" s="44">
        <f t="shared" si="84"/>
        <v>214.74591179037813</v>
      </c>
      <c r="F421" s="44">
        <f t="shared" ref="F421:F430" si="91" xml:space="preserve"> E421^2*(1/SQRT(C421)-1/SQRT(B421))/((H$7-H$10*E421^2)*SQRT(11*87))</f>
        <v>0.60467219134540029</v>
      </c>
      <c r="G421" s="44">
        <f xml:space="preserve"> E421*(1/SQRT(C421)+1/SQRT(B421))/((H$7-H$10*E421^2)*SQRT(11*87))</f>
        <v>5.1142309980472594E-3</v>
      </c>
      <c r="I421" s="40"/>
    </row>
    <row r="422" spans="1:9" x14ac:dyDescent="0.2">
      <c r="A422" s="1">
        <v>10.103999999999999</v>
      </c>
      <c r="B422" s="15">
        <v>509.33333329999999</v>
      </c>
      <c r="C422" s="15">
        <v>42.977011490000002</v>
      </c>
      <c r="D422" s="15">
        <v>11.874280880000001</v>
      </c>
      <c r="E422" s="44">
        <f t="shared" si="84"/>
        <v>214.67054044036811</v>
      </c>
      <c r="F422" s="44">
        <f t="shared" si="91"/>
        <v>0.60642853176324418</v>
      </c>
      <c r="G422" s="44">
        <f t="shared" ref="G422:G430" si="92" xml:space="preserve"> E422*(1/SQRT(C422)+1/SQRT(B422))/((H$7-H$10*E422^2)*SQRT(11*87))</f>
        <v>5.1380027630763842E-3</v>
      </c>
      <c r="I422" s="40"/>
    </row>
    <row r="423" spans="1:9" x14ac:dyDescent="0.2">
      <c r="A423" s="1">
        <v>10.128</v>
      </c>
      <c r="B423" s="15">
        <v>504.37931029999999</v>
      </c>
      <c r="C423" s="15">
        <v>42.551724139999997</v>
      </c>
      <c r="D423" s="15">
        <v>11.87521561</v>
      </c>
      <c r="E423" s="44">
        <f t="shared" si="84"/>
        <v>214.65689359533249</v>
      </c>
      <c r="F423" s="44">
        <f t="shared" si="91"/>
        <v>0.60970049913069746</v>
      </c>
      <c r="G423" s="44">
        <f t="shared" si="92"/>
        <v>5.1657730706466537E-3</v>
      </c>
      <c r="I423" s="40"/>
    </row>
    <row r="424" spans="1:9" x14ac:dyDescent="0.2">
      <c r="A424" s="1">
        <v>10.151999999999999</v>
      </c>
      <c r="B424" s="15">
        <v>499.94252870000003</v>
      </c>
      <c r="C424" s="15">
        <v>42.195402299999998</v>
      </c>
      <c r="D424" s="15">
        <v>11.876047639999999</v>
      </c>
      <c r="E424" s="44">
        <f t="shared" si="84"/>
        <v>214.64474276056134</v>
      </c>
      <c r="F424" s="44">
        <f t="shared" si="91"/>
        <v>0.61241972044858584</v>
      </c>
      <c r="G424" s="44">
        <f t="shared" si="92"/>
        <v>5.1898076896342042E-3</v>
      </c>
      <c r="I424" s="40"/>
    </row>
    <row r="425" spans="1:9" x14ac:dyDescent="0.2">
      <c r="A425" s="1">
        <v>10.176</v>
      </c>
      <c r="B425" s="15">
        <v>495.5287356</v>
      </c>
      <c r="C425" s="15">
        <v>41.747126440000002</v>
      </c>
      <c r="D425" s="15">
        <v>11.87385811</v>
      </c>
      <c r="E425" s="44">
        <f t="shared" si="84"/>
        <v>214.67671146541508</v>
      </c>
      <c r="F425" s="44">
        <f t="shared" si="91"/>
        <v>0.61538867236917549</v>
      </c>
      <c r="G425" s="44">
        <f t="shared" si="92"/>
        <v>5.2111940046926063E-3</v>
      </c>
      <c r="I425" s="40"/>
    </row>
    <row r="426" spans="1:9" x14ac:dyDescent="0.2">
      <c r="A426" s="1">
        <v>10.199999999999999</v>
      </c>
      <c r="B426" s="15">
        <v>490.86206900000002</v>
      </c>
      <c r="C426" s="15">
        <v>41.379310340000004</v>
      </c>
      <c r="D426" s="15">
        <v>11.87628147</v>
      </c>
      <c r="E426" s="44">
        <f t="shared" si="84"/>
        <v>214.64132736944396</v>
      </c>
      <c r="F426" s="44">
        <f t="shared" si="91"/>
        <v>0.61863917722386996</v>
      </c>
      <c r="G426" s="44">
        <f t="shared" si="92"/>
        <v>5.240600907839274E-3</v>
      </c>
      <c r="I426" s="40"/>
    </row>
    <row r="427" spans="1:9" x14ac:dyDescent="0.2">
      <c r="A427" s="1">
        <v>10.224</v>
      </c>
      <c r="B427" s="15">
        <v>486.19540230000001</v>
      </c>
      <c r="C427" s="15">
        <v>40.965517239999997</v>
      </c>
      <c r="D427" s="15">
        <v>11.877372169999999</v>
      </c>
      <c r="E427" s="44">
        <f t="shared" si="84"/>
        <v>214.62539294316801</v>
      </c>
      <c r="F427" s="44">
        <f t="shared" si="91"/>
        <v>0.62209065001081121</v>
      </c>
      <c r="G427" s="44">
        <f t="shared" si="92"/>
        <v>5.2693985774849355E-3</v>
      </c>
      <c r="I427" s="40"/>
    </row>
    <row r="428" spans="1:9" x14ac:dyDescent="0.2">
      <c r="A428" s="1">
        <v>10.247999999999999</v>
      </c>
      <c r="B428" s="15">
        <v>481.36781610000003</v>
      </c>
      <c r="C428" s="15">
        <v>40.505747130000003</v>
      </c>
      <c r="D428" s="15">
        <v>11.88440467</v>
      </c>
      <c r="E428" s="44">
        <f t="shared" si="84"/>
        <v>214.52252020840939</v>
      </c>
      <c r="F428" s="44">
        <f t="shared" si="91"/>
        <v>0.62754949184456632</v>
      </c>
      <c r="G428" s="44">
        <f t="shared" si="92"/>
        <v>5.3159831690077703E-3</v>
      </c>
      <c r="I428" s="40"/>
    </row>
    <row r="429" spans="1:9" x14ac:dyDescent="0.2">
      <c r="A429" s="1">
        <v>10.272</v>
      </c>
      <c r="B429" s="15">
        <v>476.98850570000002</v>
      </c>
      <c r="C429" s="15">
        <v>40.160919540000002</v>
      </c>
      <c r="D429" s="15">
        <v>11.88885614</v>
      </c>
      <c r="E429" s="44">
        <f t="shared" si="84"/>
        <v>214.45728400875282</v>
      </c>
      <c r="F429" s="44">
        <f t="shared" si="91"/>
        <v>0.63129616752906381</v>
      </c>
      <c r="G429" s="44">
        <f t="shared" si="92"/>
        <v>5.3503476011678248E-3</v>
      </c>
      <c r="I429" s="40"/>
    </row>
    <row r="430" spans="1:9" x14ac:dyDescent="0.2">
      <c r="A430" s="1">
        <v>10.295999999999999</v>
      </c>
      <c r="B430" s="15">
        <v>472.43678160000002</v>
      </c>
      <c r="C430" s="15">
        <v>39.724137929999998</v>
      </c>
      <c r="D430" s="15">
        <v>11.89635689</v>
      </c>
      <c r="E430" s="44">
        <f t="shared" si="84"/>
        <v>214.34714951546255</v>
      </c>
      <c r="F430" s="44">
        <f t="shared" si="91"/>
        <v>0.63686971500521194</v>
      </c>
      <c r="G430" s="44">
        <f t="shared" si="92"/>
        <v>5.3980545130117722E-3</v>
      </c>
      <c r="I430" s="40"/>
    </row>
    <row r="431" spans="1:9" x14ac:dyDescent="0.2">
      <c r="A431" s="1">
        <v>10.32</v>
      </c>
      <c r="B431" s="15">
        <v>468.4269663</v>
      </c>
      <c r="C431" s="15">
        <v>39.269662920000002</v>
      </c>
      <c r="D431" s="15">
        <v>11.90398557</v>
      </c>
      <c r="E431" s="44">
        <f t="shared" si="84"/>
        <v>214.23486204359833</v>
      </c>
      <c r="F431" s="44">
        <f t="shared" ref="F431:F440" si="93" xml:space="preserve"> E431^2*(1/SQRT(C431)-1/SQRT(B431))/((H$7-H$10*E431^2)*SQRT(11*89))</f>
        <v>0.63567281192486302</v>
      </c>
      <c r="G431" s="44">
        <f xml:space="preserve"> E431*(1/SQRT(C431)+1/SQRT(B431))/((H$7-H$10*E431^2)*SQRT(11*89))</f>
        <v>5.3856495849780835E-3</v>
      </c>
      <c r="I431" s="40"/>
    </row>
    <row r="432" spans="1:9" x14ac:dyDescent="0.2">
      <c r="A432" s="1">
        <v>10.343999999999999</v>
      </c>
      <c r="B432" s="15">
        <v>464.4269663</v>
      </c>
      <c r="C432" s="15">
        <v>38.97752809</v>
      </c>
      <c r="D432" s="15">
        <v>11.913033670000001</v>
      </c>
      <c r="E432" s="44">
        <f t="shared" si="84"/>
        <v>214.10131854106191</v>
      </c>
      <c r="F432" s="44">
        <f t="shared" si="93"/>
        <v>0.64029089786307536</v>
      </c>
      <c r="G432" s="44">
        <f t="shared" ref="G432:G440" si="94" xml:space="preserve"> E432*(1/SQRT(C432)+1/SQRT(B432))/((H$7-H$10*E432^2)*SQRT(11*89))</f>
        <v>5.4300625408021611E-3</v>
      </c>
      <c r="I432" s="40"/>
    </row>
    <row r="433" spans="1:9" x14ac:dyDescent="0.2">
      <c r="A433" s="1">
        <v>10.368</v>
      </c>
      <c r="B433" s="15">
        <v>460.25842699999998</v>
      </c>
      <c r="C433" s="15">
        <v>38.584269659999997</v>
      </c>
      <c r="D433" s="15">
        <v>11.924605250000001</v>
      </c>
      <c r="E433" s="44">
        <f t="shared" si="84"/>
        <v>213.92994721595829</v>
      </c>
      <c r="F433" s="44">
        <f t="shared" si="93"/>
        <v>0.64680247873385632</v>
      </c>
      <c r="G433" s="44">
        <f t="shared" si="94"/>
        <v>5.4877277633803793E-3</v>
      </c>
      <c r="I433" s="40"/>
    </row>
    <row r="434" spans="1:9" x14ac:dyDescent="0.2">
      <c r="A434" s="1">
        <v>10.391999999999999</v>
      </c>
      <c r="B434" s="15">
        <v>455.76404489999999</v>
      </c>
      <c r="C434" s="15">
        <v>38.292134830000002</v>
      </c>
      <c r="D434" s="15">
        <v>11.939581179999999</v>
      </c>
      <c r="E434" s="44">
        <f t="shared" si="84"/>
        <v>213.70716896462076</v>
      </c>
      <c r="F434" s="44">
        <f t="shared" si="93"/>
        <v>0.65308453923599152</v>
      </c>
      <c r="G434" s="44">
        <f t="shared" si="94"/>
        <v>5.5506862214346918E-3</v>
      </c>
      <c r="I434" s="40"/>
    </row>
    <row r="435" spans="1:9" x14ac:dyDescent="0.2">
      <c r="A435" s="1">
        <v>10.416</v>
      </c>
      <c r="B435" s="15">
        <v>451.22471910000002</v>
      </c>
      <c r="C435" s="15">
        <v>37.820224719999999</v>
      </c>
      <c r="D435" s="15">
        <v>11.95374138</v>
      </c>
      <c r="E435" s="44">
        <f t="shared" si="84"/>
        <v>213.49547626664787</v>
      </c>
      <c r="F435" s="44">
        <f t="shared" si="93"/>
        <v>0.66146197918365268</v>
      </c>
      <c r="G435" s="44">
        <f t="shared" si="94"/>
        <v>5.623209236834687E-3</v>
      </c>
      <c r="I435" s="40"/>
    </row>
    <row r="436" spans="1:9" x14ac:dyDescent="0.2">
      <c r="A436" s="1">
        <v>10.44</v>
      </c>
      <c r="B436" s="15">
        <v>446.58426969999999</v>
      </c>
      <c r="C436" s="15">
        <v>37.359550560000002</v>
      </c>
      <c r="D436" s="15">
        <v>11.96589537</v>
      </c>
      <c r="E436" s="44">
        <f t="shared" si="84"/>
        <v>213.31294495254411</v>
      </c>
      <c r="F436" s="44">
        <f t="shared" si="93"/>
        <v>0.66930415735134441</v>
      </c>
      <c r="G436" s="44">
        <f t="shared" si="94"/>
        <v>5.691297256798511E-3</v>
      </c>
      <c r="I436" s="40"/>
    </row>
    <row r="437" spans="1:9" x14ac:dyDescent="0.2">
      <c r="A437" s="1">
        <v>10.464</v>
      </c>
      <c r="B437" s="15">
        <v>442.46067420000003</v>
      </c>
      <c r="C437" s="15">
        <v>36.98876404</v>
      </c>
      <c r="D437" s="15">
        <v>11.97552707</v>
      </c>
      <c r="E437" s="44">
        <f t="shared" si="84"/>
        <v>213.16773809765692</v>
      </c>
      <c r="F437" s="44">
        <f t="shared" si="93"/>
        <v>0.67559114307431134</v>
      </c>
      <c r="G437" s="44">
        <f t="shared" si="94"/>
        <v>5.7474047842411384E-3</v>
      </c>
      <c r="I437" s="40"/>
    </row>
    <row r="438" spans="1:9" x14ac:dyDescent="0.2">
      <c r="A438" s="1">
        <v>10.488</v>
      </c>
      <c r="B438" s="15">
        <v>438.17977530000002</v>
      </c>
      <c r="C438" s="15">
        <v>36.528089889999997</v>
      </c>
      <c r="D438" s="15">
        <v>11.98977045</v>
      </c>
      <c r="E438" s="44">
        <f t="shared" si="84"/>
        <v>212.9520873740656</v>
      </c>
      <c r="F438" s="44">
        <f t="shared" si="93"/>
        <v>0.68453665873274594</v>
      </c>
      <c r="G438" s="44">
        <f t="shared" si="94"/>
        <v>5.8242413389560143E-3</v>
      </c>
      <c r="I438" s="40"/>
    </row>
    <row r="439" spans="1:9" x14ac:dyDescent="0.2">
      <c r="A439" s="1">
        <v>10.512</v>
      </c>
      <c r="B439" s="15">
        <v>433.88764040000001</v>
      </c>
      <c r="C439" s="15">
        <v>36.01123596</v>
      </c>
      <c r="D439" s="15">
        <v>12.00496572</v>
      </c>
      <c r="E439" s="44">
        <f t="shared" si="84"/>
        <v>212.72079041884066</v>
      </c>
      <c r="F439" s="44">
        <f t="shared" si="93"/>
        <v>0.69478462808948316</v>
      </c>
      <c r="G439" s="44">
        <f t="shared" si="94"/>
        <v>5.9096635297858774E-3</v>
      </c>
      <c r="I439" s="40"/>
    </row>
    <row r="440" spans="1:9" x14ac:dyDescent="0.2">
      <c r="A440" s="1">
        <v>10.536</v>
      </c>
      <c r="B440" s="15">
        <v>430.06741570000003</v>
      </c>
      <c r="C440" s="15">
        <v>35.741573029999998</v>
      </c>
      <c r="D440" s="15">
        <v>12.021478119999999</v>
      </c>
      <c r="E440" s="44">
        <f t="shared" si="84"/>
        <v>212.46796295659288</v>
      </c>
      <c r="F440" s="44">
        <f t="shared" si="93"/>
        <v>0.70250287533806621</v>
      </c>
      <c r="G440" s="44">
        <f t="shared" si="94"/>
        <v>5.9849192085308332E-3</v>
      </c>
      <c r="I440" s="40"/>
    </row>
    <row r="441" spans="1:9" x14ac:dyDescent="0.2">
      <c r="A441" s="1">
        <v>10.56</v>
      </c>
      <c r="B441" s="15">
        <v>426.74725269999999</v>
      </c>
      <c r="C441" s="15">
        <v>35.483516479999999</v>
      </c>
      <c r="D441" s="15">
        <v>12.03863379</v>
      </c>
      <c r="E441" s="44">
        <f t="shared" si="84"/>
        <v>212.20360640730544</v>
      </c>
      <c r="F441" s="44">
        <f t="shared" ref="F441:F450" si="95" xml:space="preserve"> E441^2*(1/SQRT(C441)-1/SQRT(B441))/((H$7-H$10*E441^2)*SQRT(11*91))</f>
        <v>0.7027860295821452</v>
      </c>
      <c r="G441" s="44">
        <f xml:space="preserve"> E441*(1/SQRT(C441)+1/SQRT(B441))/((H$7-H$10*E441^2)*SQRT(11*91))</f>
        <v>5.9957401366686688E-3</v>
      </c>
      <c r="I441" s="40"/>
    </row>
    <row r="442" spans="1:9" x14ac:dyDescent="0.2">
      <c r="A442" s="1">
        <v>10.584</v>
      </c>
      <c r="B442" s="15">
        <v>422.65934069999997</v>
      </c>
      <c r="C442" s="15">
        <v>35.120879119999998</v>
      </c>
      <c r="D442" s="15">
        <v>12.05179453</v>
      </c>
      <c r="E442" s="44">
        <f t="shared" si="84"/>
        <v>211.99961740005111</v>
      </c>
      <c r="F442" s="44">
        <f t="shared" si="95"/>
        <v>0.71091474692181322</v>
      </c>
      <c r="G442" s="44">
        <f t="shared" ref="G442:G450" si="96" xml:space="preserve"> E442*(1/SQRT(C442)+1/SQRT(B442))/((H$7-H$10*E442^2)*SQRT(11*91))</f>
        <v>6.0696902053695599E-3</v>
      </c>
      <c r="I442" s="40"/>
    </row>
    <row r="443" spans="1:9" x14ac:dyDescent="0.2">
      <c r="A443" s="1">
        <v>10.608000000000001</v>
      </c>
      <c r="B443" s="15">
        <v>418.67032970000002</v>
      </c>
      <c r="C443" s="15">
        <v>34.681318679999997</v>
      </c>
      <c r="D443" s="15">
        <v>12.064739429999999</v>
      </c>
      <c r="E443" s="44">
        <f t="shared" si="84"/>
        <v>211.79793939235816</v>
      </c>
      <c r="F443" s="44">
        <f t="shared" si="95"/>
        <v>0.7203215880035595</v>
      </c>
      <c r="G443" s="44">
        <f t="shared" si="96"/>
        <v>6.1498465664175149E-3</v>
      </c>
      <c r="I443" s="40"/>
    </row>
    <row r="444" spans="1:9" x14ac:dyDescent="0.2">
      <c r="A444" s="1">
        <v>10.632</v>
      </c>
      <c r="B444" s="15">
        <v>414.84615380000002</v>
      </c>
      <c r="C444" s="15">
        <v>34.296703299999997</v>
      </c>
      <c r="D444" s="15">
        <v>12.07949953</v>
      </c>
      <c r="E444" s="44">
        <f t="shared" si="84"/>
        <v>211.56669917327528</v>
      </c>
      <c r="F444" s="44">
        <f t="shared" si="95"/>
        <v>0.7298745643309017</v>
      </c>
      <c r="G444" s="44">
        <f t="shared" si="96"/>
        <v>6.2343527793509443E-3</v>
      </c>
      <c r="I444" s="40"/>
    </row>
    <row r="445" spans="1:9" x14ac:dyDescent="0.2">
      <c r="A445" s="1">
        <v>10.656000000000001</v>
      </c>
      <c r="B445" s="15">
        <v>411.38461539999997</v>
      </c>
      <c r="C445" s="15">
        <v>34.043956039999998</v>
      </c>
      <c r="D445" s="15">
        <v>12.091778550000001</v>
      </c>
      <c r="E445" s="44">
        <f t="shared" si="84"/>
        <v>211.37326343327354</v>
      </c>
      <c r="F445" s="44">
        <f t="shared" si="95"/>
        <v>0.73690136104639925</v>
      </c>
      <c r="G445" s="44">
        <f t="shared" si="96"/>
        <v>6.3020745377151818E-3</v>
      </c>
      <c r="I445" s="40"/>
    </row>
    <row r="446" spans="1:9" x14ac:dyDescent="0.2">
      <c r="A446" s="1">
        <v>10.68</v>
      </c>
      <c r="B446" s="15">
        <v>407.93406590000001</v>
      </c>
      <c r="C446" s="15">
        <v>33.659340659999998</v>
      </c>
      <c r="D446" s="15">
        <v>12.105591459999999</v>
      </c>
      <c r="E446" s="44">
        <f t="shared" si="84"/>
        <v>211.15447862763995</v>
      </c>
      <c r="F446" s="44">
        <f t="shared" si="95"/>
        <v>0.74670580666516295</v>
      </c>
      <c r="G446" s="44">
        <f t="shared" si="96"/>
        <v>6.3866558478932398E-3</v>
      </c>
      <c r="I446" s="40"/>
    </row>
    <row r="447" spans="1:9" x14ac:dyDescent="0.2">
      <c r="A447" s="1">
        <v>10.704000000000001</v>
      </c>
      <c r="B447" s="15">
        <v>403.7692308</v>
      </c>
      <c r="C447" s="15">
        <v>33.373626369999997</v>
      </c>
      <c r="D447" s="15">
        <v>12.12257778</v>
      </c>
      <c r="E447" s="44">
        <f t="shared" si="84"/>
        <v>210.88366393665845</v>
      </c>
      <c r="F447" s="44">
        <f t="shared" si="95"/>
        <v>0.75617710211435718</v>
      </c>
      <c r="G447" s="44">
        <f t="shared" si="96"/>
        <v>6.4794959561991321E-3</v>
      </c>
      <c r="I447" s="40"/>
    </row>
    <row r="448" spans="1:9" x14ac:dyDescent="0.2">
      <c r="A448" s="1">
        <v>10.728</v>
      </c>
      <c r="B448" s="15">
        <v>399.97802200000001</v>
      </c>
      <c r="C448" s="15">
        <v>33.043956039999998</v>
      </c>
      <c r="D448" s="15">
        <v>12.14377709</v>
      </c>
      <c r="E448" s="44">
        <f t="shared" si="84"/>
        <v>210.54286021306771</v>
      </c>
      <c r="F448" s="44">
        <f t="shared" si="95"/>
        <v>0.7684953086152152</v>
      </c>
      <c r="G448" s="44">
        <f t="shared" si="96"/>
        <v>6.5946871561332436E-3</v>
      </c>
      <c r="I448" s="40"/>
    </row>
    <row r="449" spans="1:9" x14ac:dyDescent="0.2">
      <c r="A449" s="1">
        <v>10.752000000000001</v>
      </c>
      <c r="B449" s="15">
        <v>395.60439559999998</v>
      </c>
      <c r="C449" s="15">
        <v>32.53846154</v>
      </c>
      <c r="D449" s="15">
        <v>12.16787038</v>
      </c>
      <c r="E449" s="44">
        <f t="shared" si="84"/>
        <v>210.15157848499831</v>
      </c>
      <c r="F449" s="44">
        <f t="shared" si="95"/>
        <v>0.78524307136630456</v>
      </c>
      <c r="G449" s="44">
        <f t="shared" si="96"/>
        <v>6.7416185876793778E-3</v>
      </c>
      <c r="I449" s="40"/>
    </row>
    <row r="450" spans="1:9" x14ac:dyDescent="0.2">
      <c r="A450" s="1">
        <v>10.776</v>
      </c>
      <c r="B450" s="15">
        <v>392.02197799999999</v>
      </c>
      <c r="C450" s="15">
        <v>32.175824179999999</v>
      </c>
      <c r="D450" s="15">
        <v>12.19401438</v>
      </c>
      <c r="E450" s="44">
        <f t="shared" si="84"/>
        <v>209.72201102891285</v>
      </c>
      <c r="F450" s="44">
        <f t="shared" si="95"/>
        <v>0.80153727031645072</v>
      </c>
      <c r="G450" s="44">
        <f t="shared" si="96"/>
        <v>6.8910620596676969E-3</v>
      </c>
      <c r="I450" s="40"/>
    </row>
    <row r="451" spans="1:9" x14ac:dyDescent="0.2">
      <c r="A451" s="1">
        <v>10.8</v>
      </c>
      <c r="B451" s="15">
        <v>388.8602151</v>
      </c>
      <c r="C451" s="15">
        <v>31.913978490000002</v>
      </c>
      <c r="D451" s="15">
        <v>12.22897287</v>
      </c>
      <c r="E451" s="44">
        <f t="shared" ref="E451:E514" si="97" xml:space="preserve"> (2*H$7)/(LN(D451)-H$4+SQRT((LN(D451)-H$4)^2-4*H$7*H$10))</f>
        <v>209.13904389883569</v>
      </c>
      <c r="F451" s="44">
        <f t="shared" ref="F451:F460" si="98" xml:space="preserve"> E451^2*(1/SQRT(C451)-1/SQRT(B451))/((H$7-H$10*E451^2)*SQRT(11*93))</f>
        <v>0.81236032307765826</v>
      </c>
      <c r="G451" s="44">
        <f xml:space="preserve"> E451*(1/SQRT(C451)+1/SQRT(B451))/((H$7-H$10*E451^2)*SQRT(11*93))</f>
        <v>7.0034189198752601E-3</v>
      </c>
      <c r="I451" s="40"/>
    </row>
    <row r="452" spans="1:9" x14ac:dyDescent="0.2">
      <c r="A452" s="1">
        <v>10.824</v>
      </c>
      <c r="B452" s="15">
        <v>385.70967739999998</v>
      </c>
      <c r="C452" s="15">
        <v>31.58064516</v>
      </c>
      <c r="D452" s="15">
        <v>12.25941737</v>
      </c>
      <c r="E452" s="44">
        <f t="shared" si="97"/>
        <v>208.62284916701645</v>
      </c>
      <c r="F452" s="44">
        <f t="shared" si="98"/>
        <v>0.83216491654307978</v>
      </c>
      <c r="G452" s="44">
        <f t="shared" ref="G452:G460" si="99" xml:space="preserve"> E452*(1/SQRT(C452)+1/SQRT(B452))/((H$7-H$10*E452^2)*SQRT(11*93))</f>
        <v>7.1866047726155177E-3</v>
      </c>
      <c r="I452" s="40"/>
    </row>
    <row r="453" spans="1:9" x14ac:dyDescent="0.2">
      <c r="A453" s="1">
        <v>10.848000000000001</v>
      </c>
      <c r="B453" s="15">
        <v>382.01075270000001</v>
      </c>
      <c r="C453" s="15">
        <v>31.139784949999999</v>
      </c>
      <c r="D453" s="15">
        <v>12.29041913</v>
      </c>
      <c r="E453" s="44">
        <f t="shared" si="97"/>
        <v>208.08849942184509</v>
      </c>
      <c r="F453" s="44">
        <f t="shared" si="98"/>
        <v>0.8553093594018768</v>
      </c>
      <c r="G453" s="44">
        <f t="shared" si="99"/>
        <v>7.3952631805344659E-3</v>
      </c>
      <c r="I453" s="40"/>
    </row>
    <row r="454" spans="1:9" x14ac:dyDescent="0.2">
      <c r="A454" s="1">
        <v>10.872</v>
      </c>
      <c r="B454" s="15">
        <v>378.7311828</v>
      </c>
      <c r="C454" s="15">
        <v>30.698924730000002</v>
      </c>
      <c r="D454" s="15">
        <v>12.316149210000001</v>
      </c>
      <c r="E454" s="44">
        <f t="shared" si="97"/>
        <v>207.63790205646885</v>
      </c>
      <c r="F454" s="44">
        <f t="shared" si="98"/>
        <v>0.87707947237100403</v>
      </c>
      <c r="G454" s="44">
        <f t="shared" si="99"/>
        <v>7.5866689149886356E-3</v>
      </c>
      <c r="I454" s="40"/>
    </row>
    <row r="455" spans="1:9" x14ac:dyDescent="0.2">
      <c r="A455" s="1">
        <v>10.896000000000001</v>
      </c>
      <c r="B455" s="15">
        <v>375.09677420000003</v>
      </c>
      <c r="C455" s="15">
        <v>30.290322580000002</v>
      </c>
      <c r="D455" s="15">
        <v>12.334912210000001</v>
      </c>
      <c r="E455" s="44">
        <f t="shared" si="97"/>
        <v>207.30501003060294</v>
      </c>
      <c r="F455" s="44">
        <f t="shared" si="98"/>
        <v>0.89495483650181429</v>
      </c>
      <c r="G455" s="44">
        <f t="shared" si="99"/>
        <v>7.7447110269830343E-3</v>
      </c>
      <c r="I455" s="40"/>
    </row>
    <row r="456" spans="1:9" x14ac:dyDescent="0.2">
      <c r="A456" s="1">
        <v>10.92</v>
      </c>
      <c r="B456" s="15">
        <v>372.04301079999999</v>
      </c>
      <c r="C456" s="15">
        <v>29.838709680000001</v>
      </c>
      <c r="D456" s="15">
        <v>12.34931052</v>
      </c>
      <c r="E456" s="44">
        <f t="shared" si="97"/>
        <v>207.0469781009277</v>
      </c>
      <c r="F456" s="44">
        <f t="shared" si="98"/>
        <v>0.91202045109703933</v>
      </c>
      <c r="G456" s="44">
        <f t="shared" si="99"/>
        <v>7.8855530052388961E-3</v>
      </c>
      <c r="I456" s="40"/>
    </row>
    <row r="457" spans="1:9" x14ac:dyDescent="0.2">
      <c r="A457" s="1">
        <v>10.944000000000001</v>
      </c>
      <c r="B457" s="15">
        <v>368.40860220000002</v>
      </c>
      <c r="C457" s="15">
        <v>29.58064516</v>
      </c>
      <c r="D457" s="15">
        <v>12.36564759</v>
      </c>
      <c r="E457" s="44">
        <f t="shared" si="97"/>
        <v>206.7513810196759</v>
      </c>
      <c r="F457" s="44">
        <f t="shared" si="98"/>
        <v>0.92651978776005306</v>
      </c>
      <c r="G457" s="44">
        <f t="shared" si="99"/>
        <v>8.0251651354153568E-3</v>
      </c>
      <c r="I457" s="40"/>
    </row>
    <row r="458" spans="1:9" x14ac:dyDescent="0.2">
      <c r="A458" s="1">
        <v>10.968</v>
      </c>
      <c r="B458" s="15">
        <v>364.62365590000002</v>
      </c>
      <c r="C458" s="15">
        <v>29.311827959999999</v>
      </c>
      <c r="D458" s="15">
        <v>12.377822200000001</v>
      </c>
      <c r="E458" s="44">
        <f t="shared" si="97"/>
        <v>206.52907842501821</v>
      </c>
      <c r="F458" s="44">
        <f t="shared" si="98"/>
        <v>0.93884528350308194</v>
      </c>
      <c r="G458" s="44">
        <f t="shared" si="99"/>
        <v>8.1436826859663438E-3</v>
      </c>
      <c r="I458" s="40"/>
    </row>
    <row r="459" spans="1:9" x14ac:dyDescent="0.2">
      <c r="A459" s="1">
        <v>10.992000000000001</v>
      </c>
      <c r="B459" s="15">
        <v>360.96774190000002</v>
      </c>
      <c r="C459" s="15">
        <v>29.139784949999999</v>
      </c>
      <c r="D459" s="15">
        <v>12.381665870000001</v>
      </c>
      <c r="E459" s="44">
        <f t="shared" si="97"/>
        <v>206.45852687006334</v>
      </c>
      <c r="F459" s="44">
        <f t="shared" si="98"/>
        <v>0.94351000188200973</v>
      </c>
      <c r="G459" s="44">
        <f t="shared" si="99"/>
        <v>8.1975390886986771E-3</v>
      </c>
      <c r="I459" s="40"/>
    </row>
    <row r="460" spans="1:9" x14ac:dyDescent="0.2">
      <c r="A460" s="1">
        <v>11.016</v>
      </c>
      <c r="B460" s="15">
        <v>357.50537630000002</v>
      </c>
      <c r="C460" s="15">
        <v>28.913978490000002</v>
      </c>
      <c r="D460" s="15">
        <v>12.38330861</v>
      </c>
      <c r="E460" s="44">
        <f t="shared" si="97"/>
        <v>206.42831928273424</v>
      </c>
      <c r="F460" s="44">
        <f t="shared" si="98"/>
        <v>0.94799403887737876</v>
      </c>
      <c r="G460" s="44">
        <f t="shared" si="99"/>
        <v>8.242440164212779E-3</v>
      </c>
      <c r="I460" s="40"/>
    </row>
    <row r="461" spans="1:9" x14ac:dyDescent="0.2">
      <c r="A461" s="1">
        <v>11.04</v>
      </c>
      <c r="B461" s="15">
        <v>354.67368420000003</v>
      </c>
      <c r="C461" s="15">
        <v>28.736842110000001</v>
      </c>
      <c r="D461" s="15">
        <v>12.382537449999999</v>
      </c>
      <c r="E461" s="44">
        <f t="shared" si="97"/>
        <v>206.44250388128896</v>
      </c>
      <c r="F461" s="44">
        <f t="shared" ref="F461:F470" si="100" xml:space="preserve"> E461^2*(1/SQRT(C461)-1/SQRT(B461))/((H$7-H$10*E461^2)*SQRT(11*95))</f>
        <v>0.93997127503662681</v>
      </c>
      <c r="G461" s="44">
        <f xml:space="preserve"> E461*(1/SQRT(C461)+1/SQRT(B461))/((H$7-H$10*E461^2)*SQRT(11*95))</f>
        <v>8.1766967969629269E-3</v>
      </c>
      <c r="I461" s="40"/>
    </row>
    <row r="462" spans="1:9" x14ac:dyDescent="0.2">
      <c r="A462" s="1">
        <v>11.064</v>
      </c>
      <c r="B462" s="15">
        <v>351.1473684</v>
      </c>
      <c r="C462" s="15">
        <v>28.4</v>
      </c>
      <c r="D462" s="15">
        <v>12.370522790000001</v>
      </c>
      <c r="E462" s="44">
        <f t="shared" si="97"/>
        <v>206.66257288168413</v>
      </c>
      <c r="F462" s="44">
        <f t="shared" si="100"/>
        <v>0.93754225489242426</v>
      </c>
      <c r="G462" s="44">
        <f t="shared" ref="G462:G470" si="101" xml:space="preserve"> E462*(1/SQRT(C462)+1/SQRT(B462))/((H$7-H$10*E462^2)*SQRT(11*95))</f>
        <v>8.1423472464098E-3</v>
      </c>
      <c r="I462" s="40"/>
    </row>
    <row r="463" spans="1:9" x14ac:dyDescent="0.2">
      <c r="A463" s="1">
        <v>11.087999999999999</v>
      </c>
      <c r="B463" s="15">
        <v>347.93684209999998</v>
      </c>
      <c r="C463" s="15">
        <v>28.178947369999999</v>
      </c>
      <c r="D463" s="15">
        <v>12.36124029</v>
      </c>
      <c r="E463" s="44">
        <f t="shared" si="97"/>
        <v>206.83142684631824</v>
      </c>
      <c r="F463" s="44">
        <f t="shared" si="100"/>
        <v>0.93466168207011746</v>
      </c>
      <c r="G463" s="44">
        <f t="shared" si="101"/>
        <v>8.1141460374963177E-3</v>
      </c>
      <c r="I463" s="40"/>
    </row>
    <row r="464" spans="1:9" x14ac:dyDescent="0.2">
      <c r="A464" s="1">
        <v>11.112</v>
      </c>
      <c r="B464" s="15">
        <v>344.54736839999998</v>
      </c>
      <c r="C464" s="15">
        <v>27.98947368</v>
      </c>
      <c r="D464" s="15">
        <v>12.354182570000001</v>
      </c>
      <c r="E464" s="44">
        <f t="shared" si="97"/>
        <v>206.95914367430856</v>
      </c>
      <c r="F464" s="44">
        <f t="shared" si="100"/>
        <v>0.93254385480912072</v>
      </c>
      <c r="G464" s="44">
        <f t="shared" si="101"/>
        <v>8.0983981845960725E-3</v>
      </c>
      <c r="I464" s="40"/>
    </row>
    <row r="465" spans="1:9" x14ac:dyDescent="0.2">
      <c r="A465" s="1">
        <v>11.135999999999999</v>
      </c>
      <c r="B465" s="15">
        <v>341.77894739999999</v>
      </c>
      <c r="C465" s="15">
        <v>27.663157890000001</v>
      </c>
      <c r="D465" s="15">
        <v>12.35163449</v>
      </c>
      <c r="E465" s="44">
        <f t="shared" si="97"/>
        <v>207.00511444131109</v>
      </c>
      <c r="F465" s="44">
        <f t="shared" si="100"/>
        <v>0.93701940327853794</v>
      </c>
      <c r="G465" s="44">
        <f t="shared" si="101"/>
        <v>8.1262367982671679E-3</v>
      </c>
      <c r="I465" s="40"/>
    </row>
    <row r="466" spans="1:9" x14ac:dyDescent="0.2">
      <c r="A466" s="1">
        <v>11.16</v>
      </c>
      <c r="B466" s="15">
        <v>338.4210526</v>
      </c>
      <c r="C466" s="15">
        <v>27.347368419999999</v>
      </c>
      <c r="D466" s="15">
        <v>12.35191268</v>
      </c>
      <c r="E466" s="44">
        <f t="shared" si="97"/>
        <v>207.00009909132618</v>
      </c>
      <c r="F466" s="44">
        <f t="shared" si="100"/>
        <v>0.94290041691538784</v>
      </c>
      <c r="G466" s="44">
        <f t="shared" si="101"/>
        <v>8.1733705400845579E-3</v>
      </c>
      <c r="I466" s="40"/>
    </row>
    <row r="467" spans="1:9" x14ac:dyDescent="0.2">
      <c r="A467" s="1">
        <v>11.183999999999999</v>
      </c>
      <c r="B467" s="15">
        <v>334.76842110000001</v>
      </c>
      <c r="C467" s="15">
        <v>27.13684211</v>
      </c>
      <c r="D467" s="15">
        <v>12.35535808</v>
      </c>
      <c r="E467" s="44">
        <f t="shared" si="97"/>
        <v>206.93791109318474</v>
      </c>
      <c r="F467" s="44">
        <f t="shared" si="100"/>
        <v>0.94827642003138113</v>
      </c>
      <c r="G467" s="44">
        <f t="shared" si="101"/>
        <v>8.230396317590984E-3</v>
      </c>
      <c r="I467" s="40"/>
    </row>
    <row r="468" spans="1:9" x14ac:dyDescent="0.2">
      <c r="A468" s="1">
        <v>11.208</v>
      </c>
      <c r="B468" s="15">
        <v>331.82105259999997</v>
      </c>
      <c r="C468" s="15">
        <v>26.86315789</v>
      </c>
      <c r="D468" s="15">
        <v>12.35526389</v>
      </c>
      <c r="E468" s="44">
        <f t="shared" si="97"/>
        <v>206.93961297360508</v>
      </c>
      <c r="F468" s="44">
        <f t="shared" si="100"/>
        <v>0.95327616815436689</v>
      </c>
      <c r="G468" s="44">
        <f t="shared" si="101"/>
        <v>8.2704091996606919E-3</v>
      </c>
      <c r="I468" s="40"/>
    </row>
    <row r="469" spans="1:9" x14ac:dyDescent="0.2">
      <c r="A469" s="1">
        <v>11.231999999999999</v>
      </c>
      <c r="B469" s="15">
        <v>328.69473679999999</v>
      </c>
      <c r="C469" s="15">
        <v>26.589473680000001</v>
      </c>
      <c r="D469" s="15">
        <v>12.35243232</v>
      </c>
      <c r="E469" s="44">
        <f t="shared" si="97"/>
        <v>206.99072841861604</v>
      </c>
      <c r="F469" s="44">
        <f t="shared" si="100"/>
        <v>0.9563947502515795</v>
      </c>
      <c r="G469" s="44">
        <f t="shared" si="101"/>
        <v>8.2934292362511191E-3</v>
      </c>
      <c r="I469" s="40"/>
    </row>
    <row r="470" spans="1:9" x14ac:dyDescent="0.2">
      <c r="A470" s="1">
        <v>11.256</v>
      </c>
      <c r="B470" s="15">
        <v>325.76842110000001</v>
      </c>
      <c r="C470" s="15">
        <v>26.357894739999999</v>
      </c>
      <c r="D470" s="15">
        <v>12.33957642</v>
      </c>
      <c r="E470" s="44">
        <f t="shared" si="97"/>
        <v>207.2216724916822</v>
      </c>
      <c r="F470" s="44">
        <f t="shared" si="100"/>
        <v>0.95193998401378921</v>
      </c>
      <c r="G470" s="44">
        <f t="shared" si="101"/>
        <v>8.2460976421971349E-3</v>
      </c>
      <c r="I470" s="40"/>
    </row>
    <row r="471" spans="1:9" x14ac:dyDescent="0.2">
      <c r="A471" s="1">
        <v>11.28</v>
      </c>
      <c r="B471" s="15">
        <v>323.34020620000001</v>
      </c>
      <c r="C471" s="15">
        <v>26.144329899999999</v>
      </c>
      <c r="D471" s="15">
        <v>12.3220536</v>
      </c>
      <c r="E471" s="44">
        <f t="shared" si="97"/>
        <v>207.53354789647176</v>
      </c>
      <c r="F471" s="44">
        <f t="shared" ref="F471:F480" si="102" xml:space="preserve"> E471^2*(1/SQRT(C471)-1/SQRT(B471))/((H$7-H$10*E471^2)*SQRT(11*97))</f>
        <v>0.93476741498538773</v>
      </c>
      <c r="G471" s="44">
        <f xml:space="preserve"> E471*(1/SQRT(C471)+1/SQRT(B471))/((H$7-H$10*E471^2)*SQRT(11*97))</f>
        <v>8.0835378579134209E-3</v>
      </c>
      <c r="I471" s="40"/>
    </row>
    <row r="472" spans="1:9" x14ac:dyDescent="0.2">
      <c r="A472" s="1">
        <v>11.304</v>
      </c>
      <c r="B472" s="15">
        <v>320.73195879999997</v>
      </c>
      <c r="C472" s="15">
        <v>25.90721649</v>
      </c>
      <c r="D472" s="15">
        <v>12.303259349999999</v>
      </c>
      <c r="E472" s="44">
        <f t="shared" si="97"/>
        <v>207.86446836056953</v>
      </c>
      <c r="F472" s="44">
        <f t="shared" si="102"/>
        <v>0.92755330384622026</v>
      </c>
      <c r="G472" s="44">
        <f t="shared" ref="G472:G480" si="103" xml:space="preserve"> E472*(1/SQRT(C472)+1/SQRT(B472))/((H$7-H$10*E472^2)*SQRT(11*97))</f>
        <v>8.0058782121779342E-3</v>
      </c>
      <c r="I472" s="40"/>
    </row>
    <row r="473" spans="1:9" x14ac:dyDescent="0.2">
      <c r="A473" s="1">
        <v>11.327999999999999</v>
      </c>
      <c r="B473" s="15">
        <v>317.49484539999997</v>
      </c>
      <c r="C473" s="15">
        <v>25.680412369999999</v>
      </c>
      <c r="D473" s="15">
        <v>12.28638048</v>
      </c>
      <c r="E473" s="44">
        <f t="shared" si="97"/>
        <v>208.15862875705167</v>
      </c>
      <c r="F473" s="44">
        <f t="shared" si="102"/>
        <v>0.92126023674994417</v>
      </c>
      <c r="G473" s="44">
        <f t="shared" si="103"/>
        <v>7.943643954373034E-3</v>
      </c>
      <c r="I473" s="40"/>
    </row>
    <row r="474" spans="1:9" x14ac:dyDescent="0.2">
      <c r="A474" s="1">
        <v>11.352</v>
      </c>
      <c r="B474" s="15">
        <v>314.7628866</v>
      </c>
      <c r="C474" s="15">
        <v>25.556701029999999</v>
      </c>
      <c r="D474" s="15">
        <v>12.272803769999999</v>
      </c>
      <c r="E474" s="44">
        <f t="shared" si="97"/>
        <v>208.39323179891178</v>
      </c>
      <c r="F474" s="44">
        <f t="shared" si="102"/>
        <v>0.91488122540742889</v>
      </c>
      <c r="G474" s="44">
        <f t="shared" si="103"/>
        <v>7.8890724754395892E-3</v>
      </c>
      <c r="I474" s="40"/>
    </row>
    <row r="475" spans="1:9" x14ac:dyDescent="0.2">
      <c r="A475" s="1">
        <v>11.375999999999999</v>
      </c>
      <c r="B475" s="15">
        <v>311.98969069999998</v>
      </c>
      <c r="C475" s="15">
        <v>25.639175259999998</v>
      </c>
      <c r="D475" s="15">
        <v>12.25488232</v>
      </c>
      <c r="E475" s="44">
        <f t="shared" si="97"/>
        <v>208.70026553642057</v>
      </c>
      <c r="F475" s="44">
        <f t="shared" si="102"/>
        <v>0.90114057503203948</v>
      </c>
      <c r="G475" s="44">
        <f t="shared" si="103"/>
        <v>7.7883599521444439E-3</v>
      </c>
      <c r="I475" s="40"/>
    </row>
    <row r="476" spans="1:9" x14ac:dyDescent="0.2">
      <c r="A476" s="1">
        <v>11.4</v>
      </c>
      <c r="B476" s="15">
        <v>309.07216490000002</v>
      </c>
      <c r="C476" s="15">
        <v>25.41237113</v>
      </c>
      <c r="D476" s="15">
        <v>12.23698714</v>
      </c>
      <c r="E476" s="44">
        <f t="shared" si="97"/>
        <v>209.0039504147334</v>
      </c>
      <c r="F476" s="44">
        <f t="shared" si="102"/>
        <v>0.89532187778618744</v>
      </c>
      <c r="G476" s="44">
        <f t="shared" si="103"/>
        <v>7.7280578269508194E-3</v>
      </c>
      <c r="I476" s="40"/>
    </row>
    <row r="477" spans="1:9" x14ac:dyDescent="0.2">
      <c r="A477" s="1">
        <v>11.423999999999999</v>
      </c>
      <c r="B477" s="15">
        <v>306.58762890000003</v>
      </c>
      <c r="C477" s="15">
        <v>25.195876290000001</v>
      </c>
      <c r="D477" s="15">
        <v>12.225103369999999</v>
      </c>
      <c r="E477" s="44">
        <f t="shared" si="97"/>
        <v>209.20407314762102</v>
      </c>
      <c r="F477" s="44">
        <f t="shared" si="102"/>
        <v>0.89293917256594091</v>
      </c>
      <c r="G477" s="44">
        <f t="shared" si="103"/>
        <v>7.6989528080415861E-3</v>
      </c>
      <c r="I477" s="40"/>
    </row>
    <row r="478" spans="1:9" x14ac:dyDescent="0.2">
      <c r="A478" s="1">
        <v>11.448</v>
      </c>
      <c r="B478" s="15">
        <v>303.51546389999999</v>
      </c>
      <c r="C478" s="15">
        <v>24.979381440000001</v>
      </c>
      <c r="D478" s="15">
        <v>12.208675619999999</v>
      </c>
      <c r="E478" s="44">
        <f t="shared" si="97"/>
        <v>209.47874728635801</v>
      </c>
      <c r="F478" s="44">
        <f t="shared" si="102"/>
        <v>0.88801898803704726</v>
      </c>
      <c r="G478" s="44">
        <f t="shared" si="103"/>
        <v>7.649936255834518E-3</v>
      </c>
      <c r="I478" s="40"/>
    </row>
    <row r="479" spans="1:9" x14ac:dyDescent="0.2">
      <c r="A479" s="1">
        <v>11.472</v>
      </c>
      <c r="B479" s="15">
        <v>300.67010310000001</v>
      </c>
      <c r="C479" s="15">
        <v>24.639175259999998</v>
      </c>
      <c r="D479" s="15">
        <v>12.193915499999999</v>
      </c>
      <c r="E479" s="44">
        <f t="shared" si="97"/>
        <v>209.72364580020425</v>
      </c>
      <c r="F479" s="44">
        <f t="shared" si="102"/>
        <v>0.88740769439704137</v>
      </c>
      <c r="G479" s="44">
        <f t="shared" si="103"/>
        <v>7.6255130228312278E-3</v>
      </c>
      <c r="I479" s="40"/>
    </row>
    <row r="480" spans="1:9" x14ac:dyDescent="0.2">
      <c r="A480" s="1">
        <v>11.496</v>
      </c>
      <c r="B480" s="15">
        <v>297.72164950000001</v>
      </c>
      <c r="C480" s="15">
        <v>24.4742268</v>
      </c>
      <c r="D480" s="15">
        <v>12.1866345</v>
      </c>
      <c r="E480" s="44">
        <f t="shared" si="97"/>
        <v>209.84380854835982</v>
      </c>
      <c r="F480" s="44">
        <f t="shared" si="102"/>
        <v>0.88620137826464584</v>
      </c>
      <c r="G480" s="44">
        <f t="shared" si="103"/>
        <v>7.6182430889872926E-3</v>
      </c>
      <c r="I480" s="40"/>
    </row>
    <row r="481" spans="1:17" x14ac:dyDescent="0.2">
      <c r="A481" s="1">
        <v>11.52</v>
      </c>
      <c r="B481" s="15">
        <v>295.46464650000001</v>
      </c>
      <c r="C481" s="15">
        <v>24.29292929</v>
      </c>
      <c r="D481" s="15">
        <v>12.19163137</v>
      </c>
      <c r="E481" s="44">
        <f t="shared" si="97"/>
        <v>209.7613873855247</v>
      </c>
      <c r="F481" s="44">
        <f t="shared" ref="F481:F490" si="104" xml:space="preserve"> E481^2*(1/SQRT(C481)-1/SQRT(B481))/((H$7-H$10*E481^2)*SQRT(11*99))</f>
        <v>0.88291101148247153</v>
      </c>
      <c r="G481" s="44">
        <f xml:space="preserve"> E481*(1/SQRT(C481)+1/SQRT(B481))/((H$7-H$10*E481^2)*SQRT(11*99))</f>
        <v>7.5933537363933826E-3</v>
      </c>
      <c r="I481" s="40"/>
    </row>
    <row r="482" spans="1:17" x14ac:dyDescent="0.2">
      <c r="A482" s="1">
        <v>11.544</v>
      </c>
      <c r="B482" s="15">
        <v>292.32323229999997</v>
      </c>
      <c r="C482" s="15">
        <v>23.88888889</v>
      </c>
      <c r="D482" s="15">
        <v>12.190237789999999</v>
      </c>
      <c r="E482" s="44">
        <f t="shared" si="97"/>
        <v>209.78439371216174</v>
      </c>
      <c r="F482" s="44">
        <f t="shared" si="104"/>
        <v>0.89073518209749203</v>
      </c>
      <c r="G482" s="44">
        <f t="shared" ref="G482:G490" si="105" xml:space="preserve"> E482*(1/SQRT(C482)+1/SQRT(B482))/((H$7-H$10*E482^2)*SQRT(11*99))</f>
        <v>7.6452871323182039E-3</v>
      </c>
      <c r="I482" s="40"/>
    </row>
    <row r="483" spans="1:17" x14ac:dyDescent="0.2">
      <c r="A483" s="1">
        <v>11.568</v>
      </c>
      <c r="B483" s="15">
        <v>289.33333329999999</v>
      </c>
      <c r="C483" s="15">
        <v>23.71717172</v>
      </c>
      <c r="D483" s="15">
        <v>12.18455947</v>
      </c>
      <c r="E483" s="44">
        <f t="shared" si="97"/>
        <v>209.87797748881582</v>
      </c>
      <c r="F483" s="44">
        <f t="shared" si="104"/>
        <v>0.8905707850646275</v>
      </c>
      <c r="G483" s="44">
        <f t="shared" si="105"/>
        <v>7.6477718579040423E-3</v>
      </c>
      <c r="I483" s="40"/>
    </row>
    <row r="484" spans="1:17" x14ac:dyDescent="0.2">
      <c r="A484" s="1">
        <v>11.592000000000001</v>
      </c>
      <c r="B484" s="15">
        <v>286.41414140000001</v>
      </c>
      <c r="C484" s="15">
        <v>23.474747470000001</v>
      </c>
      <c r="D484" s="15">
        <v>12.18031268</v>
      </c>
      <c r="E484" s="44">
        <f t="shared" si="97"/>
        <v>209.94780330300574</v>
      </c>
      <c r="F484" s="44">
        <f t="shared" si="104"/>
        <v>0.89307011530314839</v>
      </c>
      <c r="G484" s="44">
        <f t="shared" si="105"/>
        <v>7.6663651013616999E-3</v>
      </c>
      <c r="I484" s="40"/>
    </row>
    <row r="485" spans="1:17" s="17" customFormat="1" x14ac:dyDescent="0.2">
      <c r="A485" s="20">
        <v>11.616</v>
      </c>
      <c r="B485" s="21">
        <v>283.65656569999999</v>
      </c>
      <c r="C485" s="21">
        <v>23.18181818</v>
      </c>
      <c r="D485" s="21">
        <v>12.17118861</v>
      </c>
      <c r="E485" s="47">
        <f t="shared" si="97"/>
        <v>210.09734962282491</v>
      </c>
      <c r="F485" s="47">
        <f t="shared" si="104"/>
        <v>0.8947017948832402</v>
      </c>
      <c r="G485" s="47">
        <f t="shared" si="105"/>
        <v>7.6680152237134447E-3</v>
      </c>
      <c r="H485" s="48"/>
      <c r="I485" s="38"/>
      <c r="J485" s="39"/>
      <c r="K485" s="25"/>
      <c r="L485" s="25"/>
      <c r="M485" s="22"/>
      <c r="N485" s="22"/>
      <c r="P485" s="28"/>
      <c r="Q485" s="18"/>
    </row>
    <row r="486" spans="1:17" x14ac:dyDescent="0.2">
      <c r="A486" s="1">
        <v>11.64</v>
      </c>
      <c r="B486" s="15">
        <v>281.26262630000002</v>
      </c>
      <c r="C486" s="15">
        <v>23.01010101</v>
      </c>
      <c r="D486" s="15">
        <v>12.167301289999999</v>
      </c>
      <c r="E486" s="44">
        <f t="shared" si="97"/>
        <v>210.16087056434046</v>
      </c>
      <c r="F486" s="44">
        <f t="shared" si="104"/>
        <v>0.89594023122798039</v>
      </c>
      <c r="G486" s="44">
        <f t="shared" si="105"/>
        <v>7.6787958481498598E-3</v>
      </c>
      <c r="I486" s="40"/>
    </row>
    <row r="487" spans="1:17" x14ac:dyDescent="0.2">
      <c r="A487" s="1">
        <v>11.664</v>
      </c>
      <c r="B487" s="15">
        <v>278.88888889999998</v>
      </c>
      <c r="C487" s="15">
        <v>22.959595960000001</v>
      </c>
      <c r="D487" s="15">
        <v>12.164697159999999</v>
      </c>
      <c r="E487" s="44">
        <f t="shared" si="97"/>
        <v>210.20335948165339</v>
      </c>
      <c r="F487" s="44">
        <f t="shared" si="104"/>
        <v>0.89452569893430212</v>
      </c>
      <c r="G487" s="44">
        <f t="shared" si="105"/>
        <v>7.6801556784887332E-3</v>
      </c>
      <c r="I487" s="40"/>
    </row>
    <row r="488" spans="1:17" x14ac:dyDescent="0.2">
      <c r="A488" s="1">
        <v>11.688000000000001</v>
      </c>
      <c r="B488" s="15">
        <v>276.47474749999998</v>
      </c>
      <c r="C488" s="15">
        <v>22.838383839999999</v>
      </c>
      <c r="D488" s="15">
        <v>12.15176452</v>
      </c>
      <c r="E488" s="44">
        <f t="shared" si="97"/>
        <v>210.41361688090041</v>
      </c>
      <c r="F488" s="44">
        <f t="shared" si="104"/>
        <v>0.89005046186513281</v>
      </c>
      <c r="G488" s="44">
        <f t="shared" si="105"/>
        <v>7.6422258665659942E-3</v>
      </c>
      <c r="I488" s="40"/>
    </row>
    <row r="489" spans="1:17" x14ac:dyDescent="0.2">
      <c r="A489" s="1">
        <v>11.712</v>
      </c>
      <c r="B489" s="15">
        <v>274.11111110000002</v>
      </c>
      <c r="C489" s="15">
        <v>22.646464649999999</v>
      </c>
      <c r="D489" s="15">
        <v>12.137735559999999</v>
      </c>
      <c r="E489" s="44">
        <f t="shared" si="97"/>
        <v>210.64031040157681</v>
      </c>
      <c r="F489" s="44">
        <f t="shared" si="104"/>
        <v>0.88715758358916974</v>
      </c>
      <c r="G489" s="44">
        <f t="shared" si="105"/>
        <v>7.6095395201443636E-3</v>
      </c>
      <c r="I489" s="40"/>
    </row>
    <row r="490" spans="1:17" x14ac:dyDescent="0.2">
      <c r="A490" s="1">
        <v>11.736000000000001</v>
      </c>
      <c r="B490" s="15">
        <v>271.75757579999998</v>
      </c>
      <c r="C490" s="15">
        <v>22.454545450000001</v>
      </c>
      <c r="D490" s="15">
        <v>12.12042593</v>
      </c>
      <c r="E490" s="44">
        <f t="shared" si="97"/>
        <v>210.91808074247913</v>
      </c>
      <c r="F490" s="44">
        <f t="shared" si="104"/>
        <v>0.88292450100759123</v>
      </c>
      <c r="G490" s="44">
        <f t="shared" si="105"/>
        <v>7.5635233627832053E-3</v>
      </c>
      <c r="I490" s="40"/>
    </row>
    <row r="491" spans="1:17" x14ac:dyDescent="0.2">
      <c r="A491" s="1">
        <v>11.76</v>
      </c>
      <c r="B491" s="15">
        <v>269.68316829999998</v>
      </c>
      <c r="C491" s="15">
        <v>22.24752475</v>
      </c>
      <c r="D491" s="15">
        <v>12.10042872</v>
      </c>
      <c r="E491" s="44">
        <f t="shared" si="97"/>
        <v>211.23640076850089</v>
      </c>
      <c r="F491" s="44">
        <f t="shared" ref="F491:F500" si="106" xml:space="preserve"> E491^2*(1/SQRT(C491)-1/SQRT(B491))/((H$7-H$10*E491^2)*SQRT(11*101))</f>
        <v>0.86957389625301418</v>
      </c>
      <c r="G491" s="44">
        <f xml:space="preserve"> E491*(1/SQRT(C491)+1/SQRT(B491))/((H$7-H$10*E491^2)*SQRT(11*101))</f>
        <v>7.434205118912021E-3</v>
      </c>
      <c r="I491" s="40"/>
    </row>
    <row r="492" spans="1:17" x14ac:dyDescent="0.2">
      <c r="A492" s="1">
        <v>11.784000000000001</v>
      </c>
      <c r="B492" s="15">
        <v>267.30693070000001</v>
      </c>
      <c r="C492" s="15">
        <v>22.029702969999999</v>
      </c>
      <c r="D492" s="15">
        <v>12.08079395</v>
      </c>
      <c r="E492" s="44">
        <f t="shared" si="97"/>
        <v>211.54635378464502</v>
      </c>
      <c r="F492" s="44">
        <f t="shared" si="106"/>
        <v>0.8655303633751541</v>
      </c>
      <c r="G492" s="44">
        <f t="shared" ref="G492:G500" si="107" xml:space="preserve"> E492*(1/SQRT(C492)+1/SQRT(B492))/((H$7-H$10*E492^2)*SQRT(11*101))</f>
        <v>7.3865080469063538E-3</v>
      </c>
      <c r="I492" s="40"/>
    </row>
    <row r="493" spans="1:17" x14ac:dyDescent="0.2">
      <c r="A493" s="1">
        <v>11.808</v>
      </c>
      <c r="B493" s="15">
        <v>264.76237620000001</v>
      </c>
      <c r="C493" s="15">
        <v>21.891089109999999</v>
      </c>
      <c r="D493" s="15">
        <v>12.06602578</v>
      </c>
      <c r="E493" s="44">
        <f t="shared" si="97"/>
        <v>211.77784147677767</v>
      </c>
      <c r="F493" s="44">
        <f t="shared" si="106"/>
        <v>0.86145989464544659</v>
      </c>
      <c r="G493" s="44">
        <f t="shared" si="107"/>
        <v>7.351218886364622E-3</v>
      </c>
      <c r="I493" s="40"/>
    </row>
    <row r="494" spans="1:17" x14ac:dyDescent="0.2">
      <c r="A494" s="1">
        <v>11.832000000000001</v>
      </c>
      <c r="B494" s="15">
        <v>262.36633660000001</v>
      </c>
      <c r="C494" s="15">
        <v>21.782178219999999</v>
      </c>
      <c r="D494" s="15">
        <v>12.04916236</v>
      </c>
      <c r="E494" s="44">
        <f t="shared" si="97"/>
        <v>212.04049961532516</v>
      </c>
      <c r="F494" s="44">
        <f t="shared" si="106"/>
        <v>0.8559381283667914</v>
      </c>
      <c r="G494" s="44">
        <f t="shared" si="107"/>
        <v>7.304452341071137E-3</v>
      </c>
      <c r="I494" s="40"/>
    </row>
    <row r="495" spans="1:17" x14ac:dyDescent="0.2">
      <c r="A495" s="1">
        <v>11.856</v>
      </c>
      <c r="B495" s="15">
        <v>259.47524750000002</v>
      </c>
      <c r="C495" s="15">
        <v>21.603960399999998</v>
      </c>
      <c r="D495" s="15">
        <v>12.031655000000001</v>
      </c>
      <c r="E495" s="44">
        <f t="shared" si="97"/>
        <v>212.31135420970935</v>
      </c>
      <c r="F495" s="44">
        <f t="shared" si="106"/>
        <v>0.85190671218358938</v>
      </c>
      <c r="G495" s="44">
        <f t="shared" si="107"/>
        <v>7.2673190273923639E-3</v>
      </c>
      <c r="I495" s="40"/>
    </row>
    <row r="496" spans="1:17" x14ac:dyDescent="0.2">
      <c r="A496" s="1">
        <v>11.88</v>
      </c>
      <c r="B496" s="15">
        <v>257.0990099</v>
      </c>
      <c r="C496" s="15">
        <v>21.396039600000002</v>
      </c>
      <c r="D496" s="15">
        <v>12.00986833</v>
      </c>
      <c r="E496" s="44">
        <f t="shared" si="97"/>
        <v>212.6458876143551</v>
      </c>
      <c r="F496" s="44">
        <f t="shared" si="106"/>
        <v>0.84755534104635233</v>
      </c>
      <c r="G496" s="44">
        <f t="shared" si="107"/>
        <v>7.2177550700783999E-3</v>
      </c>
      <c r="I496" s="40"/>
    </row>
    <row r="497" spans="1:9" x14ac:dyDescent="0.2">
      <c r="A497" s="1">
        <v>11.904</v>
      </c>
      <c r="B497" s="15">
        <v>255.00990100000001</v>
      </c>
      <c r="C497" s="15">
        <v>21.237623760000002</v>
      </c>
      <c r="D497" s="15">
        <v>11.979632820000001</v>
      </c>
      <c r="E497" s="44">
        <f t="shared" si="97"/>
        <v>213.1056885859299</v>
      </c>
      <c r="F497" s="44">
        <f t="shared" si="106"/>
        <v>0.83911462144055626</v>
      </c>
      <c r="G497" s="44">
        <f t="shared" si="107"/>
        <v>7.1320886318888234E-3</v>
      </c>
      <c r="I497" s="40"/>
    </row>
    <row r="498" spans="1:9" x14ac:dyDescent="0.2">
      <c r="A498" s="1">
        <v>11.928000000000001</v>
      </c>
      <c r="B498" s="15">
        <v>252.50495050000001</v>
      </c>
      <c r="C498" s="15">
        <v>21.06930693</v>
      </c>
      <c r="D498" s="15">
        <v>11.945818259999999</v>
      </c>
      <c r="E498" s="44">
        <f t="shared" si="97"/>
        <v>213.61405268634024</v>
      </c>
      <c r="F498" s="44">
        <f t="shared" si="106"/>
        <v>0.82984373646120158</v>
      </c>
      <c r="G498" s="44">
        <f t="shared" si="107"/>
        <v>7.0407493626243609E-3</v>
      </c>
      <c r="I498" s="40"/>
    </row>
    <row r="499" spans="1:9" x14ac:dyDescent="0.2">
      <c r="A499" s="1">
        <v>11.952</v>
      </c>
      <c r="B499" s="15">
        <v>249.97029699999999</v>
      </c>
      <c r="C499" s="15">
        <v>20.970297030000001</v>
      </c>
      <c r="D499" s="15">
        <v>11.913824679999999</v>
      </c>
      <c r="E499" s="44">
        <f t="shared" si="97"/>
        <v>214.08962488485716</v>
      </c>
      <c r="F499" s="44">
        <f t="shared" si="106"/>
        <v>0.81977688108502123</v>
      </c>
      <c r="G499" s="44">
        <f t="shared" si="107"/>
        <v>6.9516797436160087E-3</v>
      </c>
      <c r="I499" s="40"/>
    </row>
    <row r="500" spans="1:9" x14ac:dyDescent="0.2">
      <c r="A500" s="1">
        <v>11.976000000000001</v>
      </c>
      <c r="B500" s="15">
        <v>247.42574260000001</v>
      </c>
      <c r="C500" s="15">
        <v>20.77227723</v>
      </c>
      <c r="D500" s="15">
        <v>11.88765396</v>
      </c>
      <c r="E500" s="44">
        <f t="shared" si="97"/>
        <v>214.47491109156465</v>
      </c>
      <c r="F500" s="44">
        <f t="shared" si="106"/>
        <v>0.81477402793765819</v>
      </c>
      <c r="G500" s="44">
        <f t="shared" si="107"/>
        <v>6.8984663646732428E-3</v>
      </c>
      <c r="I500" s="40"/>
    </row>
    <row r="501" spans="1:9" x14ac:dyDescent="0.2">
      <c r="A501" s="1">
        <v>12</v>
      </c>
      <c r="B501" s="15">
        <v>245.32038829999999</v>
      </c>
      <c r="C501" s="15">
        <v>20.679611649999998</v>
      </c>
      <c r="D501" s="15">
        <v>11.863526269999999</v>
      </c>
      <c r="E501" s="44">
        <f t="shared" si="97"/>
        <v>214.82726750093363</v>
      </c>
      <c r="F501" s="44">
        <f t="shared" ref="F501:F510" si="108" xml:space="preserve"> E501^2*(1/SQRT(C501)-1/SQRT(B501))/((H$7-H$10*E501^2)*SQRT(11*103))</f>
        <v>0.8001994743424784</v>
      </c>
      <c r="G501" s="44">
        <f xml:space="preserve"> E501*(1/SQRT(C501)+1/SQRT(B501))/((H$7-H$10*E501^2)*SQRT(11*103))</f>
        <v>6.7726885169562398E-3</v>
      </c>
      <c r="I501" s="40"/>
    </row>
    <row r="502" spans="1:9" x14ac:dyDescent="0.2">
      <c r="A502" s="1">
        <v>12.023999999999999</v>
      </c>
      <c r="B502" s="15">
        <v>242.8834951</v>
      </c>
      <c r="C502" s="15">
        <v>20.601941750000002</v>
      </c>
      <c r="D502" s="15">
        <v>11.84337026</v>
      </c>
      <c r="E502" s="44">
        <f t="shared" si="97"/>
        <v>215.11959731963728</v>
      </c>
      <c r="F502" s="44">
        <f t="shared" si="108"/>
        <v>0.79438469248045784</v>
      </c>
      <c r="G502" s="44">
        <f t="shared" ref="G502:G510" si="109" xml:space="preserve"> E502*(1/SQRT(C502)+1/SQRT(B502))/((H$7-H$10*E502^2)*SQRT(11*103))</f>
        <v>6.727616731881738E-3</v>
      </c>
      <c r="I502" s="40"/>
    </row>
    <row r="503" spans="1:9" x14ac:dyDescent="0.2">
      <c r="A503" s="1">
        <v>12.048</v>
      </c>
      <c r="B503" s="15">
        <v>240.83495149999999</v>
      </c>
      <c r="C503" s="15">
        <v>20.475728159999999</v>
      </c>
      <c r="D503" s="15">
        <v>11.82157778</v>
      </c>
      <c r="E503" s="44">
        <f t="shared" si="97"/>
        <v>215.43365416310786</v>
      </c>
      <c r="F503" s="44">
        <f t="shared" si="108"/>
        <v>0.78980027957681498</v>
      </c>
      <c r="G503" s="44">
        <f t="shared" si="109"/>
        <v>6.6839874812942802E-3</v>
      </c>
      <c r="I503" s="40"/>
    </row>
    <row r="504" spans="1:9" x14ac:dyDescent="0.2">
      <c r="A504" s="1">
        <v>12.071999999999999</v>
      </c>
      <c r="B504" s="15">
        <v>238.7281553</v>
      </c>
      <c r="C504" s="15">
        <v>20.330097089999999</v>
      </c>
      <c r="D504" s="15">
        <v>11.79711064</v>
      </c>
      <c r="E504" s="44">
        <f t="shared" si="97"/>
        <v>215.78384983940555</v>
      </c>
      <c r="F504" s="44">
        <f t="shared" si="108"/>
        <v>0.78508138862851828</v>
      </c>
      <c r="G504" s="44">
        <f t="shared" si="109"/>
        <v>6.6367569135835029E-3</v>
      </c>
      <c r="I504" s="40"/>
    </row>
    <row r="505" spans="1:9" x14ac:dyDescent="0.2">
      <c r="A505" s="1">
        <v>12.096</v>
      </c>
      <c r="B505" s="15">
        <v>236.3980583</v>
      </c>
      <c r="C505" s="15">
        <v>20.106796119999998</v>
      </c>
      <c r="D505" s="15">
        <v>11.78289856</v>
      </c>
      <c r="E505" s="44">
        <f t="shared" si="97"/>
        <v>215.98613060455881</v>
      </c>
      <c r="F505" s="44">
        <f t="shared" si="108"/>
        <v>0.78548082528178698</v>
      </c>
      <c r="G505" s="44">
        <f t="shared" si="109"/>
        <v>6.631300478002619E-3</v>
      </c>
      <c r="I505" s="40"/>
    </row>
    <row r="506" spans="1:9" x14ac:dyDescent="0.2">
      <c r="A506" s="1">
        <v>12.12</v>
      </c>
      <c r="B506" s="15">
        <v>234.44660189999999</v>
      </c>
      <c r="C506" s="15">
        <v>19.961165050000002</v>
      </c>
      <c r="D506" s="15">
        <v>11.769362750000001</v>
      </c>
      <c r="E506" s="44">
        <f t="shared" si="97"/>
        <v>216.17802930546446</v>
      </c>
      <c r="F506" s="44">
        <f t="shared" si="108"/>
        <v>0.7842767093569919</v>
      </c>
      <c r="G506" s="44">
        <f t="shared" si="109"/>
        <v>6.6174091878380614E-3</v>
      </c>
      <c r="I506" s="40"/>
    </row>
    <row r="507" spans="1:9" x14ac:dyDescent="0.2">
      <c r="A507" s="1">
        <v>12.144</v>
      </c>
      <c r="B507" s="15">
        <v>232.33980579999999</v>
      </c>
      <c r="C507" s="15">
        <v>19.69902913</v>
      </c>
      <c r="D507" s="15">
        <v>11.761658949999999</v>
      </c>
      <c r="E507" s="44">
        <f t="shared" si="97"/>
        <v>216.28692273119941</v>
      </c>
      <c r="F507" s="44">
        <f t="shared" si="108"/>
        <v>0.78795172936084679</v>
      </c>
      <c r="G507" s="44">
        <f t="shared" si="109"/>
        <v>6.6362017320887477E-3</v>
      </c>
      <c r="I507" s="40"/>
    </row>
    <row r="508" spans="1:9" x14ac:dyDescent="0.2">
      <c r="A508" s="1">
        <v>12.167999999999999</v>
      </c>
      <c r="B508" s="15">
        <v>230.21359219999999</v>
      </c>
      <c r="C508" s="15">
        <v>19.5631068</v>
      </c>
      <c r="D508" s="15">
        <v>11.762285329999999</v>
      </c>
      <c r="E508" s="44">
        <f t="shared" si="97"/>
        <v>216.27807753235101</v>
      </c>
      <c r="F508" s="44">
        <f t="shared" si="108"/>
        <v>0.79049472203682669</v>
      </c>
      <c r="G508" s="44">
        <f t="shared" si="109"/>
        <v>6.6627037979893325E-3</v>
      </c>
      <c r="I508" s="40"/>
    </row>
    <row r="509" spans="1:9" x14ac:dyDescent="0.2">
      <c r="A509" s="1">
        <v>12.192</v>
      </c>
      <c r="B509" s="15">
        <v>228.16504850000001</v>
      </c>
      <c r="C509" s="15">
        <v>19.475728159999999</v>
      </c>
      <c r="D509" s="15">
        <v>11.75961075</v>
      </c>
      <c r="E509" s="44">
        <f t="shared" si="97"/>
        <v>216.31583494579729</v>
      </c>
      <c r="F509" s="44">
        <f t="shared" si="108"/>
        <v>0.7907726401731936</v>
      </c>
      <c r="G509" s="44">
        <f t="shared" si="109"/>
        <v>6.6733744875937502E-3</v>
      </c>
      <c r="I509" s="40"/>
    </row>
    <row r="510" spans="1:9" x14ac:dyDescent="0.2">
      <c r="A510" s="1">
        <v>12.215999999999999</v>
      </c>
      <c r="B510" s="15">
        <v>226.368932</v>
      </c>
      <c r="C510" s="15">
        <v>19.242718450000002</v>
      </c>
      <c r="D510" s="15">
        <v>11.76023681</v>
      </c>
      <c r="E510" s="44">
        <f t="shared" si="97"/>
        <v>216.30699927449055</v>
      </c>
      <c r="F510" s="44">
        <f t="shared" si="108"/>
        <v>0.79640400213774709</v>
      </c>
      <c r="G510" s="44">
        <f t="shared" si="109"/>
        <v>6.7123156656296035E-3</v>
      </c>
      <c r="I510" s="40"/>
    </row>
    <row r="511" spans="1:9" x14ac:dyDescent="0.2">
      <c r="A511" s="1">
        <v>12.24</v>
      </c>
      <c r="B511" s="15">
        <v>224.9428571</v>
      </c>
      <c r="C511" s="15">
        <v>19.123809519999998</v>
      </c>
      <c r="D511" s="15">
        <v>11.75881053</v>
      </c>
      <c r="E511" s="44">
        <f t="shared" si="97"/>
        <v>216.32712633666605</v>
      </c>
      <c r="F511" s="44">
        <f t="shared" ref="F511:F520" si="110" xml:space="preserve"> E511^2*(1/SQRT(C511)-1/SQRT(B511))/((H$7-H$10*E511^2)*SQRT(11*105))</f>
        <v>0.79080389914346094</v>
      </c>
      <c r="G511" s="44">
        <f xml:space="preserve"> E511*(1/SQRT(C511)+1/SQRT(B511))/((H$7-H$10*E511^2)*SQRT(11*105))</f>
        <v>6.66475351956338E-3</v>
      </c>
      <c r="I511" s="40"/>
    </row>
    <row r="512" spans="1:9" x14ac:dyDescent="0.2">
      <c r="A512" s="1">
        <v>12.263999999999999</v>
      </c>
      <c r="B512" s="15">
        <v>223</v>
      </c>
      <c r="C512" s="15">
        <v>18.93333333</v>
      </c>
      <c r="D512" s="15">
        <v>11.756365750000001</v>
      </c>
      <c r="E512" s="44">
        <f t="shared" si="97"/>
        <v>216.36160762314941</v>
      </c>
      <c r="F512" s="44">
        <f t="shared" si="110"/>
        <v>0.79428947001368799</v>
      </c>
      <c r="G512" s="44">
        <f t="shared" ref="G512:G520" si="111" xml:space="preserve"> E512*(1/SQRT(C512)+1/SQRT(B512))/((H$7-H$10*E512^2)*SQRT(11*105))</f>
        <v>6.6902158251650381E-3</v>
      </c>
      <c r="I512" s="40"/>
    </row>
    <row r="513" spans="1:9" x14ac:dyDescent="0.2">
      <c r="A513" s="1">
        <v>12.288</v>
      </c>
      <c r="B513" s="15">
        <v>221.09523809999999</v>
      </c>
      <c r="C513" s="15">
        <v>18.742857140000002</v>
      </c>
      <c r="D513" s="15">
        <v>11.751227249999999</v>
      </c>
      <c r="E513" s="44">
        <f t="shared" si="97"/>
        <v>216.43400573672119</v>
      </c>
      <c r="F513" s="44">
        <f t="shared" si="110"/>
        <v>0.79709278307863385</v>
      </c>
      <c r="G513" s="44">
        <f t="shared" si="111"/>
        <v>6.7083079980203028E-3</v>
      </c>
      <c r="I513" s="40"/>
    </row>
    <row r="514" spans="1:9" x14ac:dyDescent="0.2">
      <c r="A514" s="1">
        <v>12.311999999999999</v>
      </c>
      <c r="B514" s="15">
        <v>219.3428571</v>
      </c>
      <c r="C514" s="15">
        <v>18.695238100000001</v>
      </c>
      <c r="D514" s="15">
        <v>11.74918965</v>
      </c>
      <c r="E514" s="44">
        <f t="shared" si="97"/>
        <v>216.46268597902011</v>
      </c>
      <c r="F514" s="44">
        <f t="shared" si="110"/>
        <v>0.79663661244784478</v>
      </c>
      <c r="G514" s="44">
        <f t="shared" si="111"/>
        <v>6.7151540599352747E-3</v>
      </c>
      <c r="I514" s="40"/>
    </row>
    <row r="515" spans="1:9" x14ac:dyDescent="0.2">
      <c r="A515" s="1">
        <v>12.336</v>
      </c>
      <c r="B515" s="15">
        <v>217.08571430000001</v>
      </c>
      <c r="C515" s="15">
        <v>18.47619048</v>
      </c>
      <c r="D515" s="15">
        <v>11.75366464</v>
      </c>
      <c r="E515" s="44">
        <f t="shared" ref="E515:E578" si="112" xml:space="preserve"> (2*H$7)/(LN(D515)-H$4+SQRT((LN(D515)-H$4)^2-4*H$7*H$10))</f>
        <v>216.39967723058032</v>
      </c>
      <c r="F515" s="44">
        <f t="shared" si="110"/>
        <v>0.8028714440678606</v>
      </c>
      <c r="G515" s="44">
        <f t="shared" si="111"/>
        <v>6.7665666077554526E-3</v>
      </c>
      <c r="I515" s="40"/>
    </row>
    <row r="516" spans="1:9" x14ac:dyDescent="0.2">
      <c r="A516" s="1">
        <v>12.36</v>
      </c>
      <c r="B516" s="15">
        <v>215.3714286</v>
      </c>
      <c r="C516" s="15">
        <v>18.34285714</v>
      </c>
      <c r="D516" s="15">
        <v>11.7483358</v>
      </c>
      <c r="E516" s="44">
        <f t="shared" si="112"/>
        <v>216.47469960020103</v>
      </c>
      <c r="F516" s="44">
        <f t="shared" si="110"/>
        <v>0.80413177513611267</v>
      </c>
      <c r="G516" s="44">
        <f t="shared" si="111"/>
        <v>6.7763212653261613E-3</v>
      </c>
      <c r="I516" s="40"/>
    </row>
    <row r="517" spans="1:9" x14ac:dyDescent="0.2">
      <c r="A517" s="1">
        <v>12.384</v>
      </c>
      <c r="B517" s="15">
        <v>213.49523809999999</v>
      </c>
      <c r="C517" s="15">
        <v>18.219047620000001</v>
      </c>
      <c r="D517" s="15">
        <v>11.738656949999999</v>
      </c>
      <c r="E517" s="44">
        <f t="shared" si="112"/>
        <v>216.61068563175394</v>
      </c>
      <c r="F517" s="44">
        <f t="shared" si="110"/>
        <v>0.80375237737524063</v>
      </c>
      <c r="G517" s="44">
        <f t="shared" si="111"/>
        <v>6.7731447470585878E-3</v>
      </c>
      <c r="I517" s="40"/>
    </row>
    <row r="518" spans="1:9" x14ac:dyDescent="0.2">
      <c r="A518" s="1">
        <v>12.407999999999999</v>
      </c>
      <c r="B518" s="15">
        <v>211.17142860000001</v>
      </c>
      <c r="C518" s="15">
        <v>17.990476189999999</v>
      </c>
      <c r="D518" s="15">
        <v>11.731580129999999</v>
      </c>
      <c r="E518" s="44">
        <f t="shared" si="112"/>
        <v>216.70988882353367</v>
      </c>
      <c r="F518" s="44">
        <f t="shared" si="110"/>
        <v>0.80709770128380087</v>
      </c>
      <c r="G518" s="44">
        <f t="shared" si="111"/>
        <v>6.7945753705467562E-3</v>
      </c>
      <c r="I518" s="40"/>
    </row>
    <row r="519" spans="1:9" x14ac:dyDescent="0.2">
      <c r="A519" s="1">
        <v>12.432</v>
      </c>
      <c r="B519" s="15">
        <v>209.51428569999999</v>
      </c>
      <c r="C519" s="15">
        <v>17.838095240000001</v>
      </c>
      <c r="D519" s="15">
        <v>11.71825602</v>
      </c>
      <c r="E519" s="44">
        <f t="shared" si="112"/>
        <v>216.89615850974965</v>
      </c>
      <c r="F519" s="44">
        <f t="shared" si="110"/>
        <v>0.80685865326634709</v>
      </c>
      <c r="G519" s="44">
        <f t="shared" si="111"/>
        <v>6.7853704032411087E-3</v>
      </c>
      <c r="I519" s="40"/>
    </row>
    <row r="520" spans="1:9" x14ac:dyDescent="0.2">
      <c r="A520" s="1">
        <v>12.456</v>
      </c>
      <c r="B520" s="15">
        <v>207.50476190000001</v>
      </c>
      <c r="C520" s="15">
        <v>17.638095239999998</v>
      </c>
      <c r="D520" s="15">
        <v>11.71190193</v>
      </c>
      <c r="E520" s="44">
        <f t="shared" si="112"/>
        <v>216.98475704338301</v>
      </c>
      <c r="F520" s="44">
        <f t="shared" si="110"/>
        <v>0.80989919112158926</v>
      </c>
      <c r="G520" s="44">
        <f t="shared" si="111"/>
        <v>6.8046057735680482E-3</v>
      </c>
      <c r="I520" s="40"/>
    </row>
    <row r="521" spans="1:9" x14ac:dyDescent="0.2">
      <c r="A521" s="1">
        <v>12.48</v>
      </c>
      <c r="B521" s="15">
        <v>205.99065419999999</v>
      </c>
      <c r="C521" s="15">
        <v>17.59813084</v>
      </c>
      <c r="D521" s="15">
        <v>11.703988600000001</v>
      </c>
      <c r="E521" s="44">
        <f t="shared" si="112"/>
        <v>217.09489092313669</v>
      </c>
      <c r="F521" s="44">
        <f t="shared" ref="F521:F530" si="113" xml:space="preserve"> E521^2*(1/SQRT(C521)-1/SQRT(B521))/((H$7-H$10*E521^2)*SQRT(11*107))</f>
        <v>0.8001720092209631</v>
      </c>
      <c r="G521" s="44">
        <f xml:space="preserve"> E521*(1/SQRT(C521)+1/SQRT(B521))/((H$7-H$10*E521^2)*SQRT(11*107))</f>
        <v>6.7303176622872185E-3</v>
      </c>
      <c r="I521" s="40"/>
    </row>
    <row r="522" spans="1:9" x14ac:dyDescent="0.2">
      <c r="A522" s="1">
        <v>12.504</v>
      </c>
      <c r="B522" s="15">
        <v>203.92523360000001</v>
      </c>
      <c r="C522" s="15">
        <v>17.495327100000001</v>
      </c>
      <c r="D522" s="15">
        <v>11.69533775</v>
      </c>
      <c r="E522" s="44">
        <f t="shared" si="112"/>
        <v>217.21503049616919</v>
      </c>
      <c r="F522" s="44">
        <f t="shared" si="113"/>
        <v>0.79943641429340317</v>
      </c>
      <c r="G522" s="44">
        <f t="shared" ref="G522:G530" si="114" xml:space="preserve"> E522*(1/SQRT(C522)+1/SQRT(B522))/((H$7-H$10*E522^2)*SQRT(11*107))</f>
        <v>6.7294893391745339E-3</v>
      </c>
      <c r="I522" s="40"/>
    </row>
    <row r="523" spans="1:9" x14ac:dyDescent="0.2">
      <c r="A523" s="1">
        <v>12.528</v>
      </c>
      <c r="B523" s="15">
        <v>202.51401870000001</v>
      </c>
      <c r="C523" s="15">
        <v>17.308411209999999</v>
      </c>
      <c r="D523" s="15">
        <v>11.6850962</v>
      </c>
      <c r="E523" s="44">
        <f t="shared" si="112"/>
        <v>217.35691586103175</v>
      </c>
      <c r="F523" s="44">
        <f t="shared" si="113"/>
        <v>0.80156425885995075</v>
      </c>
      <c r="G523" s="44">
        <f t="shared" si="114"/>
        <v>6.7348078848006396E-3</v>
      </c>
      <c r="I523" s="40"/>
    </row>
    <row r="524" spans="1:9" x14ac:dyDescent="0.2">
      <c r="A524" s="1">
        <v>12.552</v>
      </c>
      <c r="B524" s="15">
        <v>200.7663551</v>
      </c>
      <c r="C524" s="15">
        <v>17.233644859999998</v>
      </c>
      <c r="D524" s="15">
        <v>11.67154232</v>
      </c>
      <c r="E524" s="44">
        <f t="shared" si="112"/>
        <v>217.54412271278497</v>
      </c>
      <c r="F524" s="44">
        <f t="shared" si="113"/>
        <v>0.79890821726466088</v>
      </c>
      <c r="G524" s="44">
        <f t="shared" si="114"/>
        <v>6.7160346519841872E-3</v>
      </c>
      <c r="I524" s="40"/>
    </row>
    <row r="525" spans="1:9" x14ac:dyDescent="0.2">
      <c r="A525" s="1">
        <v>12.576000000000001</v>
      </c>
      <c r="B525" s="15">
        <v>199.35514019999999</v>
      </c>
      <c r="C525" s="15">
        <v>17.09345794</v>
      </c>
      <c r="D525" s="15">
        <v>11.6596855</v>
      </c>
      <c r="E525" s="44">
        <f t="shared" si="112"/>
        <v>217.70736813241112</v>
      </c>
      <c r="F525" s="44">
        <f t="shared" si="113"/>
        <v>0.79918162095682954</v>
      </c>
      <c r="G525" s="44">
        <f t="shared" si="114"/>
        <v>6.7109001658223009E-3</v>
      </c>
      <c r="I525" s="40"/>
    </row>
    <row r="526" spans="1:9" x14ac:dyDescent="0.2">
      <c r="A526" s="1">
        <v>12.6</v>
      </c>
      <c r="B526" s="15">
        <v>197.60747660000001</v>
      </c>
      <c r="C526" s="15">
        <v>16.943925230000001</v>
      </c>
      <c r="D526" s="15">
        <v>11.645756609999999</v>
      </c>
      <c r="E526" s="44">
        <f t="shared" si="112"/>
        <v>217.89853085468889</v>
      </c>
      <c r="F526" s="44">
        <f t="shared" si="113"/>
        <v>0.798996895822636</v>
      </c>
      <c r="G526" s="44">
        <f t="shared" si="114"/>
        <v>6.7035032286305966E-3</v>
      </c>
      <c r="I526" s="40"/>
    </row>
    <row r="527" spans="1:9" x14ac:dyDescent="0.2">
      <c r="A527" s="1">
        <v>12.624000000000001</v>
      </c>
      <c r="B527" s="15">
        <v>195.70093460000001</v>
      </c>
      <c r="C527" s="15">
        <v>16.803738320000001</v>
      </c>
      <c r="D527" s="15">
        <v>11.637951259999999</v>
      </c>
      <c r="E527" s="44">
        <f t="shared" si="112"/>
        <v>218.00536853222795</v>
      </c>
      <c r="F527" s="44">
        <f t="shared" si="113"/>
        <v>0.80003540337933265</v>
      </c>
      <c r="G527" s="44">
        <f t="shared" si="114"/>
        <v>6.7119089447670232E-3</v>
      </c>
      <c r="I527" s="40"/>
    </row>
    <row r="528" spans="1:9" x14ac:dyDescent="0.2">
      <c r="A528" s="1">
        <v>12.648</v>
      </c>
      <c r="B528" s="15">
        <v>194.14953270000001</v>
      </c>
      <c r="C528" s="15">
        <v>16.728971959999999</v>
      </c>
      <c r="D528" s="15">
        <v>11.6355054</v>
      </c>
      <c r="E528" s="44">
        <f t="shared" si="112"/>
        <v>218.03880525482205</v>
      </c>
      <c r="F528" s="44">
        <f t="shared" si="113"/>
        <v>0.80059720949087088</v>
      </c>
      <c r="G528" s="44">
        <f t="shared" si="114"/>
        <v>6.7231380025288799E-3</v>
      </c>
      <c r="I528" s="40"/>
    </row>
    <row r="529" spans="1:9" x14ac:dyDescent="0.2">
      <c r="A529" s="1">
        <v>12.672000000000001</v>
      </c>
      <c r="B529" s="15">
        <v>192.57009350000001</v>
      </c>
      <c r="C529" s="15">
        <v>16.616822429999999</v>
      </c>
      <c r="D529" s="15">
        <v>11.62261717</v>
      </c>
      <c r="E529" s="44">
        <f t="shared" si="112"/>
        <v>218.21467232162334</v>
      </c>
      <c r="F529" s="44">
        <f t="shared" si="113"/>
        <v>0.79968858133063259</v>
      </c>
      <c r="G529" s="44">
        <f t="shared" si="114"/>
        <v>6.7132054331922719E-3</v>
      </c>
      <c r="I529" s="40"/>
    </row>
    <row r="530" spans="1:9" x14ac:dyDescent="0.2">
      <c r="A530" s="1">
        <v>12.696</v>
      </c>
      <c r="B530" s="15">
        <v>190.83177570000001</v>
      </c>
      <c r="C530" s="15">
        <v>16.429906540000001</v>
      </c>
      <c r="D530" s="15">
        <v>11.61181687</v>
      </c>
      <c r="E530" s="44">
        <f t="shared" si="112"/>
        <v>218.36163289803488</v>
      </c>
      <c r="F530" s="44">
        <f t="shared" si="113"/>
        <v>0.80179842384184608</v>
      </c>
      <c r="G530" s="44">
        <f t="shared" si="114"/>
        <v>6.7215385568430404E-3</v>
      </c>
      <c r="I530" s="40"/>
    </row>
    <row r="531" spans="1:9" x14ac:dyDescent="0.2">
      <c r="A531" s="1">
        <v>12.72</v>
      </c>
      <c r="B531" s="15">
        <v>189.40366969999999</v>
      </c>
      <c r="C531" s="15">
        <v>16.31192661</v>
      </c>
      <c r="D531" s="15">
        <v>11.601373990000001</v>
      </c>
      <c r="E531" s="44">
        <f t="shared" si="112"/>
        <v>218.50337497012163</v>
      </c>
      <c r="F531" s="44">
        <f t="shared" ref="F531:F540" si="115" xml:space="preserve"> E531^2*(1/SQRT(C531)-1/SQRT(B531))/((H$7-H$10*E531^2)*SQRT(11*109))</f>
        <v>0.79456276680657789</v>
      </c>
      <c r="G531" s="44">
        <f xml:space="preserve"> E531*(1/SQRT(C531)+1/SQRT(B531))/((H$7-H$10*E531^2)*SQRT(11*109))</f>
        <v>6.6572125720335681E-3</v>
      </c>
      <c r="I531" s="40"/>
    </row>
    <row r="532" spans="1:9" x14ac:dyDescent="0.2">
      <c r="A532" s="1">
        <v>12.744</v>
      </c>
      <c r="B532" s="15">
        <v>187.93577980000001</v>
      </c>
      <c r="C532" s="15">
        <v>16.174311929999998</v>
      </c>
      <c r="D532" s="15">
        <v>11.58679308</v>
      </c>
      <c r="E532" s="44">
        <f t="shared" si="112"/>
        <v>218.70070772899405</v>
      </c>
      <c r="F532" s="44">
        <f t="shared" si="115"/>
        <v>0.79436509442736791</v>
      </c>
      <c r="G532" s="44">
        <f t="shared" ref="G532:G540" si="116" xml:space="preserve"> E532*(1/SQRT(C532)+1/SQRT(B532))/((H$7-H$10*E532^2)*SQRT(11*109))</f>
        <v>6.6480739584568712E-3</v>
      </c>
      <c r="I532" s="40"/>
    </row>
    <row r="533" spans="1:9" x14ac:dyDescent="0.2">
      <c r="A533" s="1">
        <v>12.768000000000001</v>
      </c>
      <c r="B533" s="15">
        <v>186.3853211</v>
      </c>
      <c r="C533" s="15">
        <v>16.027522940000001</v>
      </c>
      <c r="D533" s="15">
        <v>11.57696303</v>
      </c>
      <c r="E533" s="44">
        <f t="shared" si="112"/>
        <v>218.83337137113503</v>
      </c>
      <c r="F533" s="44">
        <f t="shared" si="115"/>
        <v>0.79566772811427922</v>
      </c>
      <c r="G533" s="44">
        <f t="shared" si="116"/>
        <v>6.65316073117494E-3</v>
      </c>
      <c r="I533" s="40"/>
    </row>
    <row r="534" spans="1:9" x14ac:dyDescent="0.2">
      <c r="A534" s="1">
        <v>12.792</v>
      </c>
      <c r="B534" s="15">
        <v>184.7247706</v>
      </c>
      <c r="C534" s="15">
        <v>15.981651380000001</v>
      </c>
      <c r="D534" s="15">
        <v>11.571540860000001</v>
      </c>
      <c r="E534" s="44">
        <f t="shared" si="112"/>
        <v>218.90642064299271</v>
      </c>
      <c r="F534" s="44">
        <f t="shared" si="115"/>
        <v>0.79445279055943385</v>
      </c>
      <c r="G534" s="44">
        <f t="shared" si="116"/>
        <v>6.6537814175960377E-3</v>
      </c>
      <c r="I534" s="40"/>
    </row>
    <row r="535" spans="1:9" x14ac:dyDescent="0.2">
      <c r="A535" s="1">
        <v>12.816000000000001</v>
      </c>
      <c r="B535" s="15">
        <v>183.33027519999999</v>
      </c>
      <c r="C535" s="15">
        <v>15.899082569999999</v>
      </c>
      <c r="D535" s="15">
        <v>11.563544029999999</v>
      </c>
      <c r="E535" s="44">
        <f t="shared" si="112"/>
        <v>219.01399360565085</v>
      </c>
      <c r="F535" s="44">
        <f t="shared" si="115"/>
        <v>0.79413502675867187</v>
      </c>
      <c r="G535" s="44">
        <f t="shared" si="116"/>
        <v>6.6529915514455555E-3</v>
      </c>
      <c r="I535" s="40"/>
    </row>
    <row r="536" spans="1:9" x14ac:dyDescent="0.2">
      <c r="A536" s="1">
        <v>12.84</v>
      </c>
      <c r="B536" s="15">
        <v>181.79816510000001</v>
      </c>
      <c r="C536" s="15">
        <v>15.743119269999999</v>
      </c>
      <c r="D536" s="15">
        <v>11.55145858</v>
      </c>
      <c r="E536" s="44">
        <f t="shared" si="112"/>
        <v>219.17620177192782</v>
      </c>
      <c r="F536" s="44">
        <f t="shared" si="115"/>
        <v>0.79532611426051913</v>
      </c>
      <c r="G536" s="44">
        <f t="shared" si="116"/>
        <v>6.6548941385809997E-3</v>
      </c>
      <c r="I536" s="40"/>
    </row>
    <row r="537" spans="1:9" x14ac:dyDescent="0.2">
      <c r="A537" s="1">
        <v>12.864000000000001</v>
      </c>
      <c r="B537" s="15">
        <v>180.3394495</v>
      </c>
      <c r="C537" s="15">
        <v>15.678899080000001</v>
      </c>
      <c r="D537" s="15">
        <v>11.54422345</v>
      </c>
      <c r="E537" s="44">
        <f t="shared" si="112"/>
        <v>219.27310236375479</v>
      </c>
      <c r="F537" s="44">
        <f t="shared" si="115"/>
        <v>0.79452638579115054</v>
      </c>
      <c r="G537" s="44">
        <f t="shared" si="116"/>
        <v>6.6537763595175201E-3</v>
      </c>
      <c r="I537" s="40"/>
    </row>
    <row r="538" spans="1:9" x14ac:dyDescent="0.2">
      <c r="A538" s="1">
        <v>12.888</v>
      </c>
      <c r="B538" s="15">
        <v>179</v>
      </c>
      <c r="C538" s="15">
        <v>15.51376147</v>
      </c>
      <c r="D538" s="15">
        <v>11.538957910000001</v>
      </c>
      <c r="E538" s="44">
        <f t="shared" si="112"/>
        <v>219.34352730297391</v>
      </c>
      <c r="F538" s="44">
        <f t="shared" si="115"/>
        <v>0.79798140318906197</v>
      </c>
      <c r="G538" s="44">
        <f t="shared" si="116"/>
        <v>6.673814972669348E-3</v>
      </c>
      <c r="I538" s="40"/>
    </row>
    <row r="539" spans="1:9" x14ac:dyDescent="0.2">
      <c r="A539" s="1">
        <v>12.912000000000001</v>
      </c>
      <c r="B539" s="15">
        <v>177.53211010000001</v>
      </c>
      <c r="C539" s="15">
        <v>15.37614679</v>
      </c>
      <c r="D539" s="15">
        <v>11.53297128</v>
      </c>
      <c r="E539" s="44">
        <f t="shared" si="112"/>
        <v>219.42349828546014</v>
      </c>
      <c r="F539" s="44">
        <f t="shared" si="115"/>
        <v>0.80019759222423703</v>
      </c>
      <c r="G539" s="44">
        <f t="shared" si="116"/>
        <v>6.6884539615767883E-3</v>
      </c>
      <c r="I539" s="40"/>
    </row>
    <row r="540" spans="1:9" x14ac:dyDescent="0.2">
      <c r="A540" s="1">
        <v>12.936</v>
      </c>
      <c r="B540" s="15">
        <v>176.10091739999999</v>
      </c>
      <c r="C540" s="15">
        <v>15.31192661</v>
      </c>
      <c r="D540" s="15">
        <v>11.53058169</v>
      </c>
      <c r="E540" s="44">
        <f t="shared" si="112"/>
        <v>219.45539001217659</v>
      </c>
      <c r="F540" s="44">
        <f t="shared" si="115"/>
        <v>0.80063873627602256</v>
      </c>
      <c r="G540" s="44">
        <f t="shared" si="116"/>
        <v>6.6996111534598233E-3</v>
      </c>
      <c r="I540" s="40"/>
    </row>
    <row r="541" spans="1:9" x14ac:dyDescent="0.2">
      <c r="A541" s="1">
        <v>12.96</v>
      </c>
      <c r="B541" s="15">
        <v>174.91891889999999</v>
      </c>
      <c r="C541" s="15">
        <v>15.23423423</v>
      </c>
      <c r="D541" s="15">
        <v>11.531241359999999</v>
      </c>
      <c r="E541" s="44">
        <f t="shared" si="112"/>
        <v>219.44658763578269</v>
      </c>
      <c r="F541" s="44">
        <f t="shared" ref="F541:F550" si="117" xml:space="preserve"> E541^2*(1/SQRT(C541)-1/SQRT(B541))/((H$7-H$10*E541^2)*SQRT(11*111))</f>
        <v>0.79529848390247082</v>
      </c>
      <c r="G541" s="44">
        <f xml:space="preserve"> E541*(1/SQRT(C541)+1/SQRT(B541))/((H$7-H$10*E541^2)*SQRT(11*111))</f>
        <v>6.6587360429351235E-3</v>
      </c>
      <c r="I541" s="40"/>
    </row>
    <row r="542" spans="1:9" x14ac:dyDescent="0.2">
      <c r="A542" s="1">
        <v>12.984</v>
      </c>
      <c r="B542" s="15">
        <v>173.2882883</v>
      </c>
      <c r="C542" s="15">
        <v>15.027027029999999</v>
      </c>
      <c r="D542" s="15">
        <v>11.53253632</v>
      </c>
      <c r="E542" s="44">
        <f t="shared" si="112"/>
        <v>219.42930453920928</v>
      </c>
      <c r="F542" s="44">
        <f t="shared" si="117"/>
        <v>0.80180286947024315</v>
      </c>
      <c r="G542" s="44">
        <f t="shared" ref="G542:G550" si="118" xml:space="preserve"> E542*(1/SQRT(C542)+1/SQRT(B542))/((H$7-H$10*E542^2)*SQRT(11*111))</f>
        <v>6.7043471647311535E-3</v>
      </c>
      <c r="I542" s="40"/>
    </row>
    <row r="543" spans="1:9" x14ac:dyDescent="0.2">
      <c r="A543" s="1">
        <v>13.007999999999999</v>
      </c>
      <c r="B543" s="15">
        <v>171.963964</v>
      </c>
      <c r="C543" s="15">
        <v>14.873873870000001</v>
      </c>
      <c r="D543" s="15">
        <v>11.530128680000001</v>
      </c>
      <c r="E543" s="44">
        <f t="shared" si="112"/>
        <v>219.46143407070406</v>
      </c>
      <c r="F543" s="44">
        <f t="shared" si="117"/>
        <v>0.80576377885831785</v>
      </c>
      <c r="G543" s="44">
        <f t="shared" si="118"/>
        <v>6.7308992200921253E-3</v>
      </c>
      <c r="I543" s="40"/>
    </row>
    <row r="544" spans="1:9" x14ac:dyDescent="0.2">
      <c r="A544" s="1">
        <v>13.032</v>
      </c>
      <c r="B544" s="15">
        <v>170.5315315</v>
      </c>
      <c r="C544" s="15">
        <v>14.74774775</v>
      </c>
      <c r="D544" s="15">
        <v>11.526805059999999</v>
      </c>
      <c r="E544" s="44">
        <f t="shared" si="112"/>
        <v>219.50575969884267</v>
      </c>
      <c r="F544" s="44">
        <f t="shared" si="117"/>
        <v>0.80841335884899324</v>
      </c>
      <c r="G544" s="44">
        <f t="shared" si="118"/>
        <v>6.7513401606672033E-3</v>
      </c>
      <c r="I544" s="40"/>
    </row>
    <row r="545" spans="1:9" x14ac:dyDescent="0.2">
      <c r="A545" s="1">
        <v>13.055999999999999</v>
      </c>
      <c r="B545" s="15">
        <v>169.036036</v>
      </c>
      <c r="C545" s="15">
        <v>14.65765766</v>
      </c>
      <c r="D545" s="15">
        <v>11.51823894</v>
      </c>
      <c r="E545" s="44">
        <f t="shared" si="112"/>
        <v>219.61985604623951</v>
      </c>
      <c r="F545" s="44">
        <f t="shared" si="117"/>
        <v>0.80834982530307076</v>
      </c>
      <c r="G545" s="44">
        <f t="shared" si="118"/>
        <v>6.753132492352521E-3</v>
      </c>
      <c r="I545" s="40"/>
    </row>
    <row r="546" spans="1:9" x14ac:dyDescent="0.2">
      <c r="A546" s="1">
        <v>13.08</v>
      </c>
      <c r="B546" s="15">
        <v>167.66666670000001</v>
      </c>
      <c r="C546" s="15">
        <v>14.531531530000001</v>
      </c>
      <c r="D546" s="15">
        <v>11.50913463</v>
      </c>
      <c r="E546" s="44">
        <f t="shared" si="112"/>
        <v>219.74089193288694</v>
      </c>
      <c r="F546" s="44">
        <f t="shared" si="117"/>
        <v>0.8097236756186762</v>
      </c>
      <c r="G546" s="44">
        <f t="shared" si="118"/>
        <v>6.7597768020300208E-3</v>
      </c>
      <c r="I546" s="40"/>
    </row>
    <row r="547" spans="1:9" x14ac:dyDescent="0.2">
      <c r="A547" s="1">
        <v>13.103999999999999</v>
      </c>
      <c r="B547" s="15">
        <v>166.24324319999999</v>
      </c>
      <c r="C547" s="15">
        <v>14.378378379999999</v>
      </c>
      <c r="D547" s="15">
        <v>11.49999822</v>
      </c>
      <c r="E547" s="44">
        <f t="shared" si="112"/>
        <v>219.8621200538478</v>
      </c>
      <c r="F547" s="44">
        <f t="shared" si="117"/>
        <v>0.81216281379996647</v>
      </c>
      <c r="G547" s="44">
        <f t="shared" si="118"/>
        <v>6.7718849609448755E-3</v>
      </c>
      <c r="I547" s="40"/>
    </row>
    <row r="548" spans="1:9" x14ac:dyDescent="0.2">
      <c r="A548" s="1">
        <v>13.128</v>
      </c>
      <c r="B548" s="15">
        <v>165</v>
      </c>
      <c r="C548" s="15">
        <v>14.378378379999999</v>
      </c>
      <c r="D548" s="15">
        <v>11.481151560000001</v>
      </c>
      <c r="E548" s="44">
        <f t="shared" si="112"/>
        <v>220.11145935893595</v>
      </c>
      <c r="F548" s="44">
        <f t="shared" si="117"/>
        <v>0.80639455880217481</v>
      </c>
      <c r="G548" s="44">
        <f t="shared" si="118"/>
        <v>6.7324586624955256E-3</v>
      </c>
      <c r="I548" s="40"/>
    </row>
    <row r="549" spans="1:9" x14ac:dyDescent="0.2">
      <c r="A549" s="1">
        <v>13.151999999999999</v>
      </c>
      <c r="B549" s="15">
        <v>163.61261260000001</v>
      </c>
      <c r="C549" s="15">
        <v>14.225225229999999</v>
      </c>
      <c r="D549" s="15">
        <v>11.460604780000001</v>
      </c>
      <c r="E549" s="44">
        <f t="shared" si="112"/>
        <v>220.38219087496208</v>
      </c>
      <c r="F549" s="44">
        <f t="shared" si="117"/>
        <v>0.80627152247902911</v>
      </c>
      <c r="G549" s="44">
        <f t="shared" si="118"/>
        <v>6.7182432973818323E-3</v>
      </c>
      <c r="I549" s="40"/>
    </row>
    <row r="550" spans="1:9" x14ac:dyDescent="0.2">
      <c r="A550" s="1">
        <v>13.176</v>
      </c>
      <c r="B550" s="15">
        <v>162.38738739999999</v>
      </c>
      <c r="C550" s="15">
        <v>14.180180180000001</v>
      </c>
      <c r="D550" s="15">
        <v>11.444661330000001</v>
      </c>
      <c r="E550" s="44">
        <f t="shared" si="112"/>
        <v>220.59149390444298</v>
      </c>
      <c r="F550" s="44">
        <f t="shared" si="117"/>
        <v>0.80312630146151587</v>
      </c>
      <c r="G550" s="44">
        <f t="shared" si="118"/>
        <v>6.695086561266733E-3</v>
      </c>
      <c r="I550" s="40"/>
    </row>
    <row r="551" spans="1:9" x14ac:dyDescent="0.2">
      <c r="A551" s="1">
        <v>13.2</v>
      </c>
      <c r="B551" s="15">
        <v>161.12389379999999</v>
      </c>
      <c r="C551" s="15">
        <v>14.132743359999999</v>
      </c>
      <c r="D551" s="15">
        <v>11.42807086</v>
      </c>
      <c r="E551" s="44">
        <f t="shared" si="112"/>
        <v>220.80858839616815</v>
      </c>
      <c r="F551" s="44">
        <f t="shared" ref="F551:F560" si="119" xml:space="preserve"> E551^2*(1/SQRT(C551)-1/SQRT(B551))/((H$7-H$10*E551^2)*SQRT(11*113))</f>
        <v>0.79282486777906069</v>
      </c>
      <c r="G551" s="44">
        <f xml:space="preserve"> E551*(1/SQRT(C551)+1/SQRT(B551))/((H$7-H$10*E551^2)*SQRT(11*113))</f>
        <v>6.612267687205315E-3</v>
      </c>
      <c r="I551" s="40"/>
    </row>
    <row r="552" spans="1:9" x14ac:dyDescent="0.2">
      <c r="A552" s="1">
        <v>13.224</v>
      </c>
      <c r="B552" s="15">
        <v>159.7433628</v>
      </c>
      <c r="C552" s="15">
        <v>14.03539823</v>
      </c>
      <c r="D552" s="15">
        <v>11.40787079</v>
      </c>
      <c r="E552" s="44">
        <f t="shared" si="112"/>
        <v>221.07196898807453</v>
      </c>
      <c r="F552" s="44">
        <f t="shared" si="119"/>
        <v>0.79078367043588349</v>
      </c>
      <c r="G552" s="44">
        <f t="shared" ref="G552:G560" si="120" xml:space="preserve"> E552*(1/SQRT(C552)+1/SQRT(B552))/((H$7-H$10*E552^2)*SQRT(11*113))</f>
        <v>6.5910103917632551E-3</v>
      </c>
      <c r="I552" s="40"/>
    </row>
    <row r="553" spans="1:9" x14ac:dyDescent="0.2">
      <c r="A553" s="1">
        <v>13.247999999999999</v>
      </c>
      <c r="B553" s="15">
        <v>158.14159290000001</v>
      </c>
      <c r="C553" s="15">
        <v>13.96460177</v>
      </c>
      <c r="D553" s="15">
        <v>11.382964210000001</v>
      </c>
      <c r="E553" s="44">
        <f t="shared" si="112"/>
        <v>221.3953181128085</v>
      </c>
      <c r="F553" s="44">
        <f t="shared" si="119"/>
        <v>0.78650149649970824</v>
      </c>
      <c r="G553" s="44">
        <f t="shared" si="120"/>
        <v>6.5564502202434642E-3</v>
      </c>
      <c r="I553" s="40"/>
    </row>
    <row r="554" spans="1:9" x14ac:dyDescent="0.2">
      <c r="A554" s="1">
        <v>13.272</v>
      </c>
      <c r="B554" s="15">
        <v>156.99115040000001</v>
      </c>
      <c r="C554" s="15">
        <v>13.849557519999999</v>
      </c>
      <c r="D554" s="15">
        <v>11.36259342</v>
      </c>
      <c r="E554" s="44">
        <f t="shared" si="112"/>
        <v>221.6586628416533</v>
      </c>
      <c r="F554" s="44">
        <f t="shared" si="119"/>
        <v>0.78554248281259487</v>
      </c>
      <c r="G554" s="44">
        <f t="shared" si="120"/>
        <v>6.5386064517123062E-3</v>
      </c>
      <c r="I554" s="40"/>
    </row>
    <row r="555" spans="1:9" x14ac:dyDescent="0.2">
      <c r="A555" s="1">
        <v>13.295999999999999</v>
      </c>
      <c r="B555" s="15">
        <v>155.90265489999999</v>
      </c>
      <c r="C555" s="15">
        <v>13.69026549</v>
      </c>
      <c r="D555" s="15">
        <v>11.340736679999999</v>
      </c>
      <c r="E555" s="44">
        <f t="shared" si="112"/>
        <v>221.94012665306079</v>
      </c>
      <c r="F555" s="44">
        <f t="shared" si="119"/>
        <v>0.78622469433810349</v>
      </c>
      <c r="G555" s="44">
        <f t="shared" si="120"/>
        <v>6.5261897791645809E-3</v>
      </c>
      <c r="I555" s="40"/>
    </row>
    <row r="556" spans="1:9" x14ac:dyDescent="0.2">
      <c r="A556" s="1">
        <v>13.32</v>
      </c>
      <c r="B556" s="15">
        <v>154.7787611</v>
      </c>
      <c r="C556" s="15">
        <v>13.63716814</v>
      </c>
      <c r="D556" s="15">
        <v>11.327866119999999</v>
      </c>
      <c r="E556" s="44">
        <f t="shared" si="112"/>
        <v>222.10535235153279</v>
      </c>
      <c r="F556" s="44">
        <f t="shared" si="119"/>
        <v>0.78450220651500158</v>
      </c>
      <c r="G556" s="44">
        <f t="shared" si="120"/>
        <v>6.5141381257477855E-3</v>
      </c>
      <c r="I556" s="40"/>
    </row>
    <row r="557" spans="1:9" x14ac:dyDescent="0.2">
      <c r="A557" s="1">
        <v>13.343999999999999</v>
      </c>
      <c r="B557" s="15">
        <v>153.41592919999999</v>
      </c>
      <c r="C557" s="15">
        <v>13.55752212</v>
      </c>
      <c r="D557" s="15">
        <v>11.316690060000001</v>
      </c>
      <c r="E557" s="44">
        <f t="shared" si="112"/>
        <v>222.2485194271348</v>
      </c>
      <c r="F557" s="44">
        <f t="shared" si="119"/>
        <v>0.78398546338366526</v>
      </c>
      <c r="G557" s="44">
        <f t="shared" si="120"/>
        <v>6.5119870073384678E-3</v>
      </c>
      <c r="I557" s="40"/>
    </row>
    <row r="558" spans="1:9" x14ac:dyDescent="0.2">
      <c r="A558" s="1">
        <v>13.368</v>
      </c>
      <c r="B558" s="15">
        <v>152.23893810000001</v>
      </c>
      <c r="C558" s="15">
        <v>13.486725659999999</v>
      </c>
      <c r="D558" s="15">
        <v>11.315565790000001</v>
      </c>
      <c r="E558" s="44">
        <f t="shared" si="112"/>
        <v>222.26290593193727</v>
      </c>
      <c r="F558" s="44">
        <f t="shared" si="119"/>
        <v>0.78539749962162231</v>
      </c>
      <c r="G558" s="44">
        <f t="shared" si="120"/>
        <v>6.5285447869865027E-3</v>
      </c>
      <c r="I558" s="40"/>
    </row>
    <row r="559" spans="1:9" x14ac:dyDescent="0.2">
      <c r="A559" s="1">
        <v>13.391999999999999</v>
      </c>
      <c r="B559" s="15">
        <v>150.8495575</v>
      </c>
      <c r="C559" s="15">
        <v>13.40707965</v>
      </c>
      <c r="D559" s="15">
        <v>11.31766839</v>
      </c>
      <c r="E559" s="44">
        <f t="shared" si="112"/>
        <v>222.23599810847438</v>
      </c>
      <c r="F559" s="44">
        <f t="shared" si="119"/>
        <v>0.78762129026374716</v>
      </c>
      <c r="G559" s="44">
        <f t="shared" si="120"/>
        <v>6.5547722359457971E-3</v>
      </c>
      <c r="I559" s="40"/>
    </row>
    <row r="560" spans="1:9" x14ac:dyDescent="0.2">
      <c r="A560" s="1">
        <v>13.416</v>
      </c>
      <c r="B560" s="15">
        <v>149.58407080000001</v>
      </c>
      <c r="C560" s="15">
        <v>13.28318584</v>
      </c>
      <c r="D560" s="15">
        <v>11.31579816</v>
      </c>
      <c r="E560" s="44">
        <f t="shared" si="112"/>
        <v>222.25993268619806</v>
      </c>
      <c r="F560" s="44">
        <f t="shared" si="119"/>
        <v>0.79104012965319725</v>
      </c>
      <c r="G560" s="44">
        <f t="shared" si="120"/>
        <v>6.5806653657365655E-3</v>
      </c>
      <c r="I560" s="40"/>
    </row>
    <row r="561" spans="1:9" x14ac:dyDescent="0.2">
      <c r="A561" s="1">
        <v>13.44</v>
      </c>
      <c r="B561" s="15">
        <v>148.40869570000001</v>
      </c>
      <c r="C561" s="15">
        <v>13.12173913</v>
      </c>
      <c r="D561" s="15">
        <v>11.31011138</v>
      </c>
      <c r="E561" s="44">
        <f t="shared" si="112"/>
        <v>222.33266211253158</v>
      </c>
      <c r="F561" s="44">
        <f t="shared" ref="F561:F570" si="121" xml:space="preserve"> E561^2*(1/SQRT(C561)-1/SQRT(B561))/((H$7-H$10*E561^2)*SQRT(11*115))</f>
        <v>0.78848607097392076</v>
      </c>
      <c r="G561" s="44">
        <f xml:space="preserve"> E561*(1/SQRT(C561)+1/SQRT(B561))/((H$7-H$10*E561^2)*SQRT(11*115))</f>
        <v>6.5479840431238289E-3</v>
      </c>
      <c r="I561" s="40"/>
    </row>
    <row r="562" spans="1:9" x14ac:dyDescent="0.2">
      <c r="A562" s="1">
        <v>13.464</v>
      </c>
      <c r="B562" s="15">
        <v>147.19999999999999</v>
      </c>
      <c r="C562" s="15">
        <v>13.05217391</v>
      </c>
      <c r="D562" s="15">
        <v>11.310198460000001</v>
      </c>
      <c r="E562" s="44">
        <f t="shared" si="112"/>
        <v>222.33154897209792</v>
      </c>
      <c r="F562" s="44">
        <f t="shared" si="121"/>
        <v>0.79012346084950547</v>
      </c>
      <c r="G562" s="44">
        <f t="shared" ref="G562:G570" si="122" xml:space="preserve"> E562*(1/SQRT(C562)+1/SQRT(B562))/((H$7-H$10*E562^2)*SQRT(11*115))</f>
        <v>6.567748517357439E-3</v>
      </c>
      <c r="I562" s="40"/>
    </row>
    <row r="563" spans="1:9" x14ac:dyDescent="0.2">
      <c r="A563" s="1">
        <v>13.488</v>
      </c>
      <c r="B563" s="15">
        <v>146.51304350000001</v>
      </c>
      <c r="C563" s="15">
        <v>12.88695652</v>
      </c>
      <c r="D563" s="15">
        <v>11.31504131</v>
      </c>
      <c r="E563" s="44">
        <f t="shared" si="112"/>
        <v>222.26961637052696</v>
      </c>
      <c r="F563" s="44">
        <f t="shared" si="121"/>
        <v>0.79754369462550356</v>
      </c>
      <c r="G563" s="44">
        <f t="shared" si="122"/>
        <v>6.6138730476222171E-3</v>
      </c>
      <c r="I563" s="40"/>
    </row>
    <row r="564" spans="1:9" x14ac:dyDescent="0.2">
      <c r="A564" s="1">
        <v>13.512</v>
      </c>
      <c r="B564" s="15">
        <v>145.34782609999999</v>
      </c>
      <c r="C564" s="15">
        <v>12.808695650000001</v>
      </c>
      <c r="D564" s="15">
        <v>11.3157879</v>
      </c>
      <c r="E564" s="44">
        <f t="shared" si="112"/>
        <v>222.26006396861203</v>
      </c>
      <c r="F564" s="44">
        <f t="shared" si="121"/>
        <v>0.79981430592979497</v>
      </c>
      <c r="G564" s="44">
        <f t="shared" si="122"/>
        <v>6.6370752936346679E-3</v>
      </c>
      <c r="I564" s="40"/>
    </row>
    <row r="565" spans="1:9" x14ac:dyDescent="0.2">
      <c r="A565" s="1">
        <v>13.536</v>
      </c>
      <c r="B565" s="15">
        <v>144.0434783</v>
      </c>
      <c r="C565" s="15">
        <v>12.73043478</v>
      </c>
      <c r="D565" s="15">
        <v>11.313810999999999</v>
      </c>
      <c r="E565" s="44">
        <f t="shared" si="112"/>
        <v>222.28535510688141</v>
      </c>
      <c r="F565" s="44">
        <f t="shared" si="121"/>
        <v>0.80136262158073146</v>
      </c>
      <c r="G565" s="44">
        <f t="shared" si="122"/>
        <v>6.6554218953297226E-3</v>
      </c>
      <c r="I565" s="40"/>
    </row>
    <row r="566" spans="1:9" x14ac:dyDescent="0.2">
      <c r="A566" s="1">
        <v>13.56</v>
      </c>
      <c r="B566" s="15">
        <v>142.8956522</v>
      </c>
      <c r="C566" s="15">
        <v>12.6173913</v>
      </c>
      <c r="D566" s="15">
        <v>11.30837734</v>
      </c>
      <c r="E566" s="44">
        <f t="shared" si="112"/>
        <v>222.35482476880875</v>
      </c>
      <c r="F566" s="44">
        <f t="shared" si="121"/>
        <v>0.80395228339958957</v>
      </c>
      <c r="G566" s="44">
        <f t="shared" si="122"/>
        <v>6.6728439572784461E-3</v>
      </c>
      <c r="I566" s="40"/>
    </row>
    <row r="567" spans="1:9" x14ac:dyDescent="0.2">
      <c r="A567" s="1">
        <v>13.584</v>
      </c>
      <c r="B567" s="15">
        <v>141.83478260000001</v>
      </c>
      <c r="C567" s="15">
        <v>12.49565217</v>
      </c>
      <c r="D567" s="15">
        <v>11.30044152</v>
      </c>
      <c r="E567" s="44">
        <f t="shared" si="112"/>
        <v>222.45616692816267</v>
      </c>
      <c r="F567" s="44">
        <f t="shared" si="121"/>
        <v>0.80656529223884055</v>
      </c>
      <c r="G567" s="44">
        <f t="shared" si="122"/>
        <v>6.6865942238795335E-3</v>
      </c>
      <c r="I567" s="40"/>
    </row>
    <row r="568" spans="1:9" x14ac:dyDescent="0.2">
      <c r="A568" s="1">
        <v>13.608000000000001</v>
      </c>
      <c r="B568" s="15">
        <v>140.58260870000001</v>
      </c>
      <c r="C568" s="15">
        <v>12.36521739</v>
      </c>
      <c r="D568" s="15">
        <v>11.29510211</v>
      </c>
      <c r="E568" s="44">
        <f t="shared" si="112"/>
        <v>222.52427424190182</v>
      </c>
      <c r="F568" s="44">
        <f t="shared" si="121"/>
        <v>0.80995831995517376</v>
      </c>
      <c r="G568" s="44">
        <f t="shared" si="122"/>
        <v>6.7091186590366734E-3</v>
      </c>
      <c r="I568" s="40"/>
    </row>
    <row r="569" spans="1:9" x14ac:dyDescent="0.2">
      <c r="A569" s="1">
        <v>13.632</v>
      </c>
      <c r="B569" s="15">
        <v>139.58260870000001</v>
      </c>
      <c r="C569" s="15">
        <v>12.35652174</v>
      </c>
      <c r="D569" s="15">
        <v>11.281685209999999</v>
      </c>
      <c r="E569" s="44">
        <f t="shared" si="112"/>
        <v>222.69514011629002</v>
      </c>
      <c r="F569" s="44">
        <f t="shared" si="121"/>
        <v>0.80633372203805154</v>
      </c>
      <c r="G569" s="44">
        <f t="shared" si="122"/>
        <v>6.6879777594754958E-3</v>
      </c>
      <c r="I569" s="40"/>
    </row>
    <row r="570" spans="1:9" x14ac:dyDescent="0.2">
      <c r="A570" s="1">
        <v>13.656000000000001</v>
      </c>
      <c r="B570" s="15">
        <v>138.56521739999999</v>
      </c>
      <c r="C570" s="15">
        <v>12.339130430000001</v>
      </c>
      <c r="D570" s="15">
        <v>11.27165334</v>
      </c>
      <c r="E570" s="44">
        <f t="shared" si="112"/>
        <v>222.82264332172693</v>
      </c>
      <c r="F570" s="44">
        <f t="shared" si="121"/>
        <v>0.80381301555970597</v>
      </c>
      <c r="G570" s="44">
        <f t="shared" si="122"/>
        <v>6.6761386426135837E-3</v>
      </c>
      <c r="I570" s="40"/>
    </row>
    <row r="571" spans="1:9" x14ac:dyDescent="0.2">
      <c r="A571" s="1">
        <v>13.68</v>
      </c>
      <c r="B571" s="15">
        <v>137.8632479</v>
      </c>
      <c r="C571" s="15">
        <v>12.30769231</v>
      </c>
      <c r="D571" s="15">
        <v>11.26842604</v>
      </c>
      <c r="E571" s="44">
        <f t="shared" si="112"/>
        <v>222.86361598099495</v>
      </c>
      <c r="F571" s="44">
        <f t="shared" ref="F571:F580" si="123" xml:space="preserve"> E571^2*(1/SQRT(C571)-1/SQRT(B571))/((H$7-H$10*E571^2)*SQRT(11*117))</f>
        <v>0.79684167100832959</v>
      </c>
      <c r="G571" s="44">
        <f xml:space="preserve"> E571*(1/SQRT(C571)+1/SQRT(B571))/((H$7-H$10*E571^2)*SQRT(11*117))</f>
        <v>6.6225064559009865E-3</v>
      </c>
      <c r="I571" s="40"/>
    </row>
    <row r="572" spans="1:9" x14ac:dyDescent="0.2">
      <c r="A572" s="1">
        <v>13.704000000000001</v>
      </c>
      <c r="B572" s="15">
        <v>136.88034189999999</v>
      </c>
      <c r="C572" s="15">
        <v>12.196581200000001</v>
      </c>
      <c r="D572" s="15">
        <v>11.263592940000001</v>
      </c>
      <c r="E572" s="44">
        <f t="shared" si="112"/>
        <v>222.92493396344321</v>
      </c>
      <c r="F572" s="44">
        <f t="shared" si="123"/>
        <v>0.79980017742559095</v>
      </c>
      <c r="G572" s="44">
        <f t="shared" ref="G572:G580" si="124" xml:space="preserve"> E572*(1/SQRT(C572)+1/SQRT(B572))/((H$7-H$10*E572^2)*SQRT(11*117))</f>
        <v>6.6410976698817918E-3</v>
      </c>
      <c r="I572" s="40"/>
    </row>
    <row r="573" spans="1:9" x14ac:dyDescent="0.2">
      <c r="A573" s="1">
        <v>13.728</v>
      </c>
      <c r="B573" s="15">
        <v>135.68376069999999</v>
      </c>
      <c r="C573" s="15">
        <v>12.094017089999999</v>
      </c>
      <c r="D573" s="15">
        <v>11.25686767</v>
      </c>
      <c r="E573" s="44">
        <f t="shared" si="112"/>
        <v>223.01017603522311</v>
      </c>
      <c r="F573" s="44">
        <f t="shared" si="123"/>
        <v>0.8017517816000207</v>
      </c>
      <c r="G573" s="44">
        <f t="shared" si="124"/>
        <v>6.6554896759583732E-3</v>
      </c>
      <c r="I573" s="40"/>
    </row>
    <row r="574" spans="1:9" x14ac:dyDescent="0.2">
      <c r="A574" s="1">
        <v>13.752000000000001</v>
      </c>
      <c r="B574" s="15">
        <v>134.65811969999999</v>
      </c>
      <c r="C574" s="15">
        <v>12</v>
      </c>
      <c r="D574" s="15">
        <v>11.252995719999999</v>
      </c>
      <c r="E574" s="44">
        <f t="shared" si="112"/>
        <v>223.05920952505721</v>
      </c>
      <c r="F574" s="44">
        <f t="shared" si="123"/>
        <v>0.80413211600135459</v>
      </c>
      <c r="G574" s="44">
        <f t="shared" si="124"/>
        <v>6.6733084604498286E-3</v>
      </c>
      <c r="I574" s="40"/>
    </row>
    <row r="575" spans="1:9" x14ac:dyDescent="0.2">
      <c r="A575" s="1">
        <v>13.776</v>
      </c>
      <c r="B575" s="15">
        <v>133.59829060000001</v>
      </c>
      <c r="C575" s="15">
        <v>11.88888889</v>
      </c>
      <c r="D575" s="15">
        <v>11.25032266</v>
      </c>
      <c r="E575" s="44">
        <f t="shared" si="112"/>
        <v>223.09304227730522</v>
      </c>
      <c r="F575" s="44">
        <f t="shared" si="123"/>
        <v>0.80757416932241144</v>
      </c>
      <c r="G575" s="44">
        <f t="shared" si="124"/>
        <v>6.6977828227424178E-3</v>
      </c>
      <c r="I575" s="40"/>
    </row>
    <row r="576" spans="1:9" x14ac:dyDescent="0.2">
      <c r="A576" s="1">
        <v>13.8</v>
      </c>
      <c r="B576" s="15">
        <v>132.8461538</v>
      </c>
      <c r="C576" s="15">
        <v>11.777777779999999</v>
      </c>
      <c r="D576" s="15">
        <v>11.255594759999999</v>
      </c>
      <c r="E576" s="44">
        <f t="shared" si="112"/>
        <v>223.0262993379302</v>
      </c>
      <c r="F576" s="44">
        <f t="shared" si="123"/>
        <v>0.8131067164653123</v>
      </c>
      <c r="G576" s="44">
        <f t="shared" si="124"/>
        <v>6.7374305026834539E-3</v>
      </c>
      <c r="I576" s="40"/>
    </row>
    <row r="577" spans="1:9" x14ac:dyDescent="0.2">
      <c r="A577" s="1">
        <v>13.824</v>
      </c>
      <c r="B577" s="15">
        <v>131.70085470000001</v>
      </c>
      <c r="C577" s="15">
        <v>11.683760680000001</v>
      </c>
      <c r="D577" s="15">
        <v>11.267270249999999</v>
      </c>
      <c r="E577" s="44">
        <f t="shared" si="112"/>
        <v>222.87828409802972</v>
      </c>
      <c r="F577" s="44">
        <f t="shared" si="123"/>
        <v>0.81869421397095776</v>
      </c>
      <c r="G577" s="44">
        <f t="shared" si="124"/>
        <v>6.7896625644420288E-3</v>
      </c>
      <c r="I577" s="40"/>
    </row>
    <row r="578" spans="1:9" x14ac:dyDescent="0.2">
      <c r="A578" s="1">
        <v>13.848000000000001</v>
      </c>
      <c r="B578" s="15">
        <v>130.59829060000001</v>
      </c>
      <c r="C578" s="15">
        <v>11.58119658</v>
      </c>
      <c r="D578" s="15">
        <v>11.28337524</v>
      </c>
      <c r="E578" s="44">
        <f t="shared" si="112"/>
        <v>222.67363886124411</v>
      </c>
      <c r="F578" s="44">
        <f t="shared" si="123"/>
        <v>0.82579569940690611</v>
      </c>
      <c r="G578" s="44">
        <f t="shared" si="124"/>
        <v>6.8539325471088331E-3</v>
      </c>
      <c r="I578" s="40"/>
    </row>
    <row r="579" spans="1:9" x14ac:dyDescent="0.2">
      <c r="A579" s="1">
        <v>13.872</v>
      </c>
      <c r="B579" s="15">
        <v>129.52991449999999</v>
      </c>
      <c r="C579" s="15">
        <v>11.43589744</v>
      </c>
      <c r="D579" s="15">
        <v>11.306239509999999</v>
      </c>
      <c r="E579" s="44">
        <f t="shared" ref="E579:E630" si="125" xml:space="preserve"> (2*H$7)/(LN(D579)-H$4+SQRT((LN(D579)-H$4)^2-4*H$7*H$10))</f>
        <v>222.38213904480958</v>
      </c>
      <c r="F579" s="44">
        <f t="shared" si="123"/>
        <v>0.83676438840021805</v>
      </c>
      <c r="G579" s="44">
        <f t="shared" si="124"/>
        <v>6.9440704475712779E-3</v>
      </c>
      <c r="I579" s="40"/>
    </row>
    <row r="580" spans="1:9" x14ac:dyDescent="0.2">
      <c r="A580" s="1">
        <v>13.896000000000001</v>
      </c>
      <c r="B580" s="15">
        <v>128.46153849999999</v>
      </c>
      <c r="C580" s="15">
        <v>11.4017094</v>
      </c>
      <c r="D580" s="15">
        <v>11.327875110000001</v>
      </c>
      <c r="E580" s="44">
        <f t="shared" si="125"/>
        <v>222.10523707448476</v>
      </c>
      <c r="F580" s="44">
        <f t="shared" si="123"/>
        <v>0.84186958718842597</v>
      </c>
      <c r="G580" s="44">
        <f t="shared" si="124"/>
        <v>7.0072326574421957E-3</v>
      </c>
      <c r="I580" s="40"/>
    </row>
    <row r="581" spans="1:9" x14ac:dyDescent="0.2">
      <c r="A581" s="1">
        <v>13.92</v>
      </c>
      <c r="B581" s="15">
        <v>127.5798319</v>
      </c>
      <c r="C581" s="15">
        <v>11.30252101</v>
      </c>
      <c r="D581" s="15">
        <v>11.35186972</v>
      </c>
      <c r="E581" s="44">
        <f t="shared" si="125"/>
        <v>221.7968984675127</v>
      </c>
      <c r="F581" s="44">
        <f t="shared" ref="F581:F590" si="126" xml:space="preserve"> E581^2*(1/SQRT(C581)-1/SQRT(B581))/((H$7-H$10*E581^2)*SQRT(11*119))</f>
        <v>0.84414860086265087</v>
      </c>
      <c r="G581" s="44">
        <f xml:space="preserve"> E581*(1/SQRT(C581)+1/SQRT(B581))/((H$7-H$10*E581^2)*SQRT(11*119))</f>
        <v>7.0317170446759026E-3</v>
      </c>
      <c r="I581" s="40"/>
    </row>
    <row r="582" spans="1:9" x14ac:dyDescent="0.2">
      <c r="A582" s="1">
        <v>13.944000000000001</v>
      </c>
      <c r="B582" s="15">
        <v>126.4369748</v>
      </c>
      <c r="C582" s="15">
        <v>11.159663869999999</v>
      </c>
      <c r="D582" s="15">
        <v>11.371637</v>
      </c>
      <c r="E582" s="44">
        <f t="shared" si="125"/>
        <v>221.54187386209912</v>
      </c>
      <c r="F582" s="44">
        <f t="shared" si="126"/>
        <v>0.85477250990561415</v>
      </c>
      <c r="G582" s="44">
        <f t="shared" ref="G582:G590" si="127" xml:space="preserve"> E582*(1/SQRT(C582)+1/SQRT(B582))/((H$7-H$10*E582^2)*SQRT(11*119))</f>
        <v>7.1197610872470209E-3</v>
      </c>
      <c r="I582" s="40"/>
    </row>
    <row r="583" spans="1:9" x14ac:dyDescent="0.2">
      <c r="A583" s="1">
        <v>13.968</v>
      </c>
      <c r="B583" s="15">
        <v>125.4957983</v>
      </c>
      <c r="C583" s="15">
        <v>11.008403360000001</v>
      </c>
      <c r="D583" s="15">
        <v>11.392279950000001</v>
      </c>
      <c r="E583" s="44">
        <f t="shared" si="125"/>
        <v>221.27455490793648</v>
      </c>
      <c r="F583" s="44">
        <f t="shared" si="126"/>
        <v>0.86664523879615762</v>
      </c>
      <c r="G583" s="44">
        <f t="shared" si="127"/>
        <v>7.2128731929254272E-3</v>
      </c>
      <c r="I583" s="40"/>
    </row>
    <row r="584" spans="1:9" x14ac:dyDescent="0.2">
      <c r="A584" s="1">
        <v>13.992000000000001</v>
      </c>
      <c r="B584" s="15">
        <v>124.5378151</v>
      </c>
      <c r="C584" s="15">
        <v>10.85714286</v>
      </c>
      <c r="D584" s="15">
        <v>11.4121729</v>
      </c>
      <c r="E584" s="44">
        <f t="shared" si="125"/>
        <v>221.01596157499293</v>
      </c>
      <c r="F584" s="44">
        <f t="shared" si="126"/>
        <v>0.87864217467718153</v>
      </c>
      <c r="G584" s="44">
        <f t="shared" si="127"/>
        <v>7.3066462423335664E-3</v>
      </c>
      <c r="I584" s="40"/>
    </row>
    <row r="585" spans="1:9" x14ac:dyDescent="0.2">
      <c r="A585" s="1">
        <v>14.016</v>
      </c>
      <c r="B585" s="15">
        <v>123.6470588</v>
      </c>
      <c r="C585" s="15">
        <v>10.789915969999999</v>
      </c>
      <c r="D585" s="15">
        <v>11.42815729</v>
      </c>
      <c r="E585" s="44">
        <f t="shared" si="125"/>
        <v>220.8074592497467</v>
      </c>
      <c r="F585" s="44">
        <f t="shared" si="126"/>
        <v>0.88516987383121026</v>
      </c>
      <c r="G585" s="44">
        <f t="shared" si="127"/>
        <v>7.3701858484873945E-3</v>
      </c>
      <c r="I585" s="40"/>
    </row>
    <row r="586" spans="1:9" x14ac:dyDescent="0.2">
      <c r="A586" s="1">
        <v>14.04</v>
      </c>
      <c r="B586" s="15">
        <v>122.8403361</v>
      </c>
      <c r="C586" s="15">
        <v>10.680672270000001</v>
      </c>
      <c r="D586" s="15">
        <v>11.45037597</v>
      </c>
      <c r="E586" s="44">
        <f t="shared" si="125"/>
        <v>220.51654979192841</v>
      </c>
      <c r="F586" s="44">
        <f t="shared" si="126"/>
        <v>0.89601778651736241</v>
      </c>
      <c r="G586" s="44">
        <f t="shared" si="127"/>
        <v>7.4615879171410666E-3</v>
      </c>
      <c r="I586" s="40"/>
    </row>
    <row r="587" spans="1:9" x14ac:dyDescent="0.2">
      <c r="A587" s="1">
        <v>14.064</v>
      </c>
      <c r="B587" s="15">
        <v>121.9243697</v>
      </c>
      <c r="C587" s="15">
        <v>10.605042020000001</v>
      </c>
      <c r="D587" s="15">
        <v>11.471925450000001</v>
      </c>
      <c r="E587" s="44">
        <f t="shared" si="125"/>
        <v>220.23316616020196</v>
      </c>
      <c r="F587" s="44">
        <f t="shared" si="126"/>
        <v>0.90475677326045079</v>
      </c>
      <c r="G587" s="44">
        <f t="shared" si="127"/>
        <v>7.5449783786064734E-3</v>
      </c>
      <c r="I587" s="40"/>
    </row>
    <row r="588" spans="1:9" x14ac:dyDescent="0.2">
      <c r="A588" s="1">
        <v>14.087999999999999</v>
      </c>
      <c r="B588" s="15">
        <v>120.9831933</v>
      </c>
      <c r="C588" s="15">
        <v>10.521008399999999</v>
      </c>
      <c r="D588" s="15">
        <v>11.491386289999999</v>
      </c>
      <c r="E588" s="44">
        <f t="shared" si="125"/>
        <v>219.97617626936838</v>
      </c>
      <c r="F588" s="44">
        <f t="shared" si="126"/>
        <v>0.91360038909960661</v>
      </c>
      <c r="G588" s="44">
        <f t="shared" si="127"/>
        <v>7.6271200332323321E-3</v>
      </c>
      <c r="I588" s="40"/>
    </row>
    <row r="589" spans="1:9" x14ac:dyDescent="0.2">
      <c r="A589" s="1">
        <v>14.112</v>
      </c>
      <c r="B589" s="15">
        <v>120.0756303</v>
      </c>
      <c r="C589" s="15">
        <v>10.44537815</v>
      </c>
      <c r="D589" s="15">
        <v>11.503106799999999</v>
      </c>
      <c r="E589" s="44">
        <f t="shared" si="125"/>
        <v>219.82089949922263</v>
      </c>
      <c r="F589" s="44">
        <f t="shared" si="126"/>
        <v>0.92003153041978125</v>
      </c>
      <c r="G589" s="44">
        <f t="shared" si="127"/>
        <v>7.6870185134682925E-3</v>
      </c>
      <c r="I589" s="40"/>
    </row>
    <row r="590" spans="1:9" x14ac:dyDescent="0.2">
      <c r="A590" s="1">
        <v>14.135999999999999</v>
      </c>
      <c r="B590" s="15">
        <v>119.0840336</v>
      </c>
      <c r="C590" s="15">
        <v>10.35294118</v>
      </c>
      <c r="D590" s="15">
        <v>11.50797756</v>
      </c>
      <c r="E590" s="44">
        <f t="shared" si="125"/>
        <v>219.75625766476446</v>
      </c>
      <c r="F590" s="44">
        <f t="shared" si="126"/>
        <v>0.92558770100698873</v>
      </c>
      <c r="G590" s="44">
        <f t="shared" si="127"/>
        <v>7.7342256962465005E-3</v>
      </c>
      <c r="I590" s="40"/>
    </row>
    <row r="591" spans="1:9" x14ac:dyDescent="0.2">
      <c r="A591" s="1">
        <v>14.16</v>
      </c>
      <c r="B591" s="15">
        <v>118.1570248</v>
      </c>
      <c r="C591" s="15">
        <v>10.264462809999999</v>
      </c>
      <c r="D591" s="15">
        <v>11.50555567</v>
      </c>
      <c r="E591" s="44">
        <f t="shared" si="125"/>
        <v>219.78840786007871</v>
      </c>
      <c r="F591" s="44">
        <f t="shared" ref="F591:F600" si="128" xml:space="preserve"> E591^2*(1/SQRT(C591)-1/SQRT(B591))/((H$7-H$10*E591^2)*SQRT(11*121))</f>
        <v>0.92133609917331083</v>
      </c>
      <c r="G591" s="44">
        <f xml:space="preserve"> E591*(1/SQRT(C591)+1/SQRT(B591))/((H$7-H$10*E591^2)*SQRT(11*121))</f>
        <v>7.695664743465537E-3</v>
      </c>
      <c r="I591" s="40"/>
    </row>
    <row r="592" spans="1:9" x14ac:dyDescent="0.2">
      <c r="A592" s="1">
        <v>14.183999999999999</v>
      </c>
      <c r="B592" s="15">
        <v>117.24793390000001</v>
      </c>
      <c r="C592" s="15">
        <v>10.173553719999999</v>
      </c>
      <c r="D592" s="15">
        <v>11.50306816</v>
      </c>
      <c r="E592" s="44">
        <f t="shared" si="125"/>
        <v>219.82141204085298</v>
      </c>
      <c r="F592" s="44">
        <f t="shared" si="128"/>
        <v>0.92498460197845556</v>
      </c>
      <c r="G592" s="44">
        <f t="shared" ref="G592:G600" si="129" xml:space="preserve"> E592*(1/SQRT(C592)+1/SQRT(B592))/((H$7-H$10*E592^2)*SQRT(11*121))</f>
        <v>7.7220577379057461E-3</v>
      </c>
      <c r="I592" s="40"/>
    </row>
    <row r="593" spans="1:9" x14ac:dyDescent="0.2">
      <c r="A593" s="1">
        <v>14.208</v>
      </c>
      <c r="B593" s="15">
        <v>116.29752070000001</v>
      </c>
      <c r="C593" s="15">
        <v>10.07438017</v>
      </c>
      <c r="D593" s="15">
        <v>11.503201170000001</v>
      </c>
      <c r="E593" s="44">
        <f t="shared" si="125"/>
        <v>219.81964770752572</v>
      </c>
      <c r="F593" s="44">
        <f t="shared" si="128"/>
        <v>0.92988452251434583</v>
      </c>
      <c r="G593" s="44">
        <f t="shared" si="129"/>
        <v>7.7588802428040209E-3</v>
      </c>
      <c r="I593" s="40"/>
    </row>
    <row r="594" spans="1:9" x14ac:dyDescent="0.2">
      <c r="A594" s="1">
        <v>14.231999999999999</v>
      </c>
      <c r="B594" s="15">
        <v>115.2892562</v>
      </c>
      <c r="C594" s="15">
        <v>10</v>
      </c>
      <c r="D594" s="15">
        <v>11.504525539999999</v>
      </c>
      <c r="E594" s="44">
        <f t="shared" si="125"/>
        <v>219.80207768308156</v>
      </c>
      <c r="F594" s="44">
        <f t="shared" si="128"/>
        <v>0.93345179497217468</v>
      </c>
      <c r="G594" s="44">
        <f t="shared" si="129"/>
        <v>7.7925252762269907E-3</v>
      </c>
      <c r="I594" s="40"/>
    </row>
    <row r="595" spans="1:9" x14ac:dyDescent="0.2">
      <c r="A595" s="1">
        <v>14.256</v>
      </c>
      <c r="B595" s="15">
        <v>114.2892562</v>
      </c>
      <c r="C595" s="15">
        <v>9.9173553719999994</v>
      </c>
      <c r="D595" s="15">
        <v>11.51070859</v>
      </c>
      <c r="E595" s="44">
        <f t="shared" si="125"/>
        <v>219.7199839087728</v>
      </c>
      <c r="F595" s="44">
        <f t="shared" si="128"/>
        <v>0.93898361212098991</v>
      </c>
      <c r="G595" s="44">
        <f t="shared" si="129"/>
        <v>7.8426783337438716E-3</v>
      </c>
      <c r="I595" s="40"/>
    </row>
    <row r="596" spans="1:9" x14ac:dyDescent="0.2">
      <c r="A596" s="1">
        <v>14.28</v>
      </c>
      <c r="B596" s="15">
        <v>113.2892562</v>
      </c>
      <c r="C596" s="15">
        <v>9.9090909089999997</v>
      </c>
      <c r="D596" s="15">
        <v>11.52047464</v>
      </c>
      <c r="E596" s="44">
        <f t="shared" si="125"/>
        <v>219.59009789170713</v>
      </c>
      <c r="F596" s="44">
        <f t="shared" si="128"/>
        <v>0.94056468582665476</v>
      </c>
      <c r="G596" s="44">
        <f t="shared" si="129"/>
        <v>7.8807735069508691E-3</v>
      </c>
      <c r="I596" s="40"/>
    </row>
    <row r="597" spans="1:9" x14ac:dyDescent="0.2">
      <c r="A597" s="1">
        <v>14.304</v>
      </c>
      <c r="B597" s="15">
        <v>112.2727273</v>
      </c>
      <c r="C597" s="15">
        <v>9.7851239670000005</v>
      </c>
      <c r="D597" s="15">
        <v>11.522916110000001</v>
      </c>
      <c r="E597" s="44">
        <f t="shared" si="125"/>
        <v>219.55758455228349</v>
      </c>
      <c r="F597" s="44">
        <f t="shared" si="128"/>
        <v>0.94791125461472858</v>
      </c>
      <c r="G597" s="44">
        <f t="shared" si="129"/>
        <v>7.934313754542819E-3</v>
      </c>
      <c r="I597" s="40"/>
    </row>
    <row r="598" spans="1:9" x14ac:dyDescent="0.2">
      <c r="A598" s="1">
        <v>14.327999999999999</v>
      </c>
      <c r="B598" s="15">
        <v>111.37190080000001</v>
      </c>
      <c r="C598" s="15">
        <v>9.6859504130000005</v>
      </c>
      <c r="D598" s="15">
        <v>11.524435029999999</v>
      </c>
      <c r="E598" s="44">
        <f t="shared" si="125"/>
        <v>219.5373483122624</v>
      </c>
      <c r="F598" s="44">
        <f t="shared" si="128"/>
        <v>0.95361375875649734</v>
      </c>
      <c r="G598" s="44">
        <f t="shared" si="129"/>
        <v>7.9772852556884363E-3</v>
      </c>
      <c r="I598" s="40"/>
    </row>
    <row r="599" spans="1:9" x14ac:dyDescent="0.2">
      <c r="A599" s="1">
        <v>14.352</v>
      </c>
      <c r="B599" s="15">
        <v>110.5702479</v>
      </c>
      <c r="C599" s="15">
        <v>9.6033057849999999</v>
      </c>
      <c r="D599" s="15">
        <v>11.52316126</v>
      </c>
      <c r="E599" s="44">
        <f t="shared" si="125"/>
        <v>219.55431891950977</v>
      </c>
      <c r="F599" s="44">
        <f t="shared" si="128"/>
        <v>0.95760932703845558</v>
      </c>
      <c r="G599" s="44">
        <f t="shared" si="129"/>
        <v>8.0066125409398812E-3</v>
      </c>
      <c r="I599" s="40"/>
    </row>
    <row r="600" spans="1:9" x14ac:dyDescent="0.2">
      <c r="A600" s="1">
        <v>14.375999999999999</v>
      </c>
      <c r="B600" s="15">
        <v>109.7107438</v>
      </c>
      <c r="C600" s="15">
        <v>9.4876033060000005</v>
      </c>
      <c r="D600" s="15">
        <v>11.530983770000001</v>
      </c>
      <c r="E600" s="44">
        <f t="shared" si="125"/>
        <v>219.45002496488638</v>
      </c>
      <c r="F600" s="44">
        <f t="shared" si="128"/>
        <v>0.96658372256850056</v>
      </c>
      <c r="G600" s="44">
        <f t="shared" si="129"/>
        <v>8.074244149697523E-3</v>
      </c>
      <c r="I600" s="40"/>
    </row>
    <row r="601" spans="1:9" x14ac:dyDescent="0.2">
      <c r="A601" s="1">
        <v>14.4</v>
      </c>
      <c r="B601" s="15">
        <v>109.1138211</v>
      </c>
      <c r="C601" s="15">
        <v>9.3983739839999991</v>
      </c>
      <c r="D601" s="15">
        <v>11.53182792</v>
      </c>
      <c r="E601" s="44">
        <f t="shared" si="125"/>
        <v>219.43875975346472</v>
      </c>
      <c r="F601" s="44">
        <f t="shared" ref="F601:F610" si="130" xml:space="preserve"> E601^2*(1/SQRT(C601)-1/SQRT(B601))/((H$7-H$10*E601^2)*SQRT(11*123))</f>
        <v>0.96428075977100924</v>
      </c>
      <c r="G601" s="44">
        <f xml:space="preserve"> E601*(1/SQRT(C601)+1/SQRT(B601))/((H$7-H$10*E601^2)*SQRT(11*123))</f>
        <v>8.0450831513454481E-3</v>
      </c>
      <c r="I601" s="40"/>
    </row>
    <row r="602" spans="1:9" x14ac:dyDescent="0.2">
      <c r="A602" s="1">
        <v>14.423999999999999</v>
      </c>
      <c r="B602" s="15">
        <v>108.2520325</v>
      </c>
      <c r="C602" s="15">
        <v>9.3821138210000008</v>
      </c>
      <c r="D602" s="15">
        <v>11.539971639999999</v>
      </c>
      <c r="E602" s="44">
        <f t="shared" si="125"/>
        <v>219.32997529192994</v>
      </c>
      <c r="F602" s="44">
        <f t="shared" si="130"/>
        <v>0.96626426135083243</v>
      </c>
      <c r="G602" s="44">
        <f t="shared" ref="G602:G610" si="131" xml:space="preserve"> E602*(1/SQRT(C602)+1/SQRT(B602))/((H$7-H$10*E602^2)*SQRT(11*123))</f>
        <v>8.0817297226552821E-3</v>
      </c>
      <c r="I602" s="40"/>
    </row>
    <row r="603" spans="1:9" x14ac:dyDescent="0.2">
      <c r="A603" s="1">
        <v>14.448</v>
      </c>
      <c r="B603" s="15">
        <v>107.43902439999999</v>
      </c>
      <c r="C603" s="15">
        <v>9.3089430889999996</v>
      </c>
      <c r="D603" s="15">
        <v>11.53572988</v>
      </c>
      <c r="E603" s="44">
        <f t="shared" si="125"/>
        <v>219.38666112920851</v>
      </c>
      <c r="F603" s="44">
        <f t="shared" si="130"/>
        <v>0.96885960107251723</v>
      </c>
      <c r="G603" s="44">
        <f t="shared" si="131"/>
        <v>8.1005836412598939E-3</v>
      </c>
      <c r="I603" s="40"/>
    </row>
    <row r="604" spans="1:9" x14ac:dyDescent="0.2">
      <c r="A604" s="1">
        <v>14.472</v>
      </c>
      <c r="B604" s="15">
        <v>106.6747967</v>
      </c>
      <c r="C604" s="15">
        <v>9.2520325200000002</v>
      </c>
      <c r="D604" s="15">
        <v>11.53012086</v>
      </c>
      <c r="E604" s="44">
        <f t="shared" si="125"/>
        <v>219.46153839992408</v>
      </c>
      <c r="F604" s="44">
        <f t="shared" si="130"/>
        <v>0.96997659972881867</v>
      </c>
      <c r="G604" s="44">
        <f t="shared" si="131"/>
        <v>8.1097860973800718E-3</v>
      </c>
      <c r="I604" s="40"/>
    </row>
    <row r="605" spans="1:9" x14ac:dyDescent="0.2">
      <c r="A605" s="1">
        <v>14.496</v>
      </c>
      <c r="B605" s="15">
        <v>105.95121949999999</v>
      </c>
      <c r="C605" s="15">
        <v>9.1219512199999997</v>
      </c>
      <c r="D605" s="15">
        <v>11.521583120000001</v>
      </c>
      <c r="E605" s="44">
        <f t="shared" si="125"/>
        <v>219.57533824629647</v>
      </c>
      <c r="F605" s="44">
        <f t="shared" si="130"/>
        <v>0.9758429558964431</v>
      </c>
      <c r="G605" s="44">
        <f t="shared" si="131"/>
        <v>8.1353334893948092E-3</v>
      </c>
      <c r="I605" s="40"/>
    </row>
    <row r="606" spans="1:9" x14ac:dyDescent="0.2">
      <c r="A606" s="1">
        <v>14.52</v>
      </c>
      <c r="B606" s="15">
        <v>105.1138211</v>
      </c>
      <c r="C606" s="15">
        <v>9.1138211380000005</v>
      </c>
      <c r="D606" s="15">
        <v>11.513579</v>
      </c>
      <c r="E606" s="44">
        <f t="shared" si="125"/>
        <v>219.68183622634504</v>
      </c>
      <c r="F606" s="44">
        <f t="shared" si="130"/>
        <v>0.97250555665776395</v>
      </c>
      <c r="G606" s="44">
        <f t="shared" si="131"/>
        <v>8.121964493394692E-3</v>
      </c>
      <c r="I606" s="40"/>
    </row>
    <row r="607" spans="1:9" x14ac:dyDescent="0.2">
      <c r="A607" s="1">
        <v>14.544</v>
      </c>
      <c r="B607" s="15">
        <v>104.3577236</v>
      </c>
      <c r="C607" s="15">
        <v>9.0569105689999994</v>
      </c>
      <c r="D607" s="15">
        <v>11.493298429999999</v>
      </c>
      <c r="E607" s="44">
        <f t="shared" si="125"/>
        <v>219.95086964541338</v>
      </c>
      <c r="F607" s="44">
        <f t="shared" si="130"/>
        <v>0.96949226099614072</v>
      </c>
      <c r="G607" s="44">
        <f t="shared" si="131"/>
        <v>8.0893864594968109E-3</v>
      </c>
      <c r="I607" s="40"/>
    </row>
    <row r="608" spans="1:9" x14ac:dyDescent="0.2">
      <c r="A608" s="1">
        <v>14.568</v>
      </c>
      <c r="B608" s="15">
        <v>103.30894309999999</v>
      </c>
      <c r="C608" s="15">
        <v>9.0406504069999993</v>
      </c>
      <c r="D608" s="15">
        <v>11.47724736</v>
      </c>
      <c r="E608" s="44">
        <f t="shared" si="125"/>
        <v>220.16298996601546</v>
      </c>
      <c r="F608" s="44">
        <f t="shared" si="130"/>
        <v>0.96411818895715362</v>
      </c>
      <c r="G608" s="44">
        <f t="shared" si="131"/>
        <v>8.0584056164229156E-3</v>
      </c>
      <c r="I608" s="40"/>
    </row>
    <row r="609" spans="1:9" x14ac:dyDescent="0.2">
      <c r="A609" s="1">
        <v>14.592000000000001</v>
      </c>
      <c r="B609" s="15">
        <v>102.6504065</v>
      </c>
      <c r="C609" s="15">
        <v>8.9756097560000008</v>
      </c>
      <c r="D609" s="15">
        <v>11.460268790000001</v>
      </c>
      <c r="E609" s="44">
        <f t="shared" si="125"/>
        <v>220.38660861032133</v>
      </c>
      <c r="F609" s="44">
        <f t="shared" si="130"/>
        <v>0.96300845789939959</v>
      </c>
      <c r="G609" s="44">
        <f t="shared" si="131"/>
        <v>8.0388120925639055E-3</v>
      </c>
      <c r="I609" s="40"/>
    </row>
    <row r="610" spans="1:9" x14ac:dyDescent="0.2">
      <c r="A610" s="1">
        <v>14.616</v>
      </c>
      <c r="B610" s="15">
        <v>101.94308940000001</v>
      </c>
      <c r="C610" s="15">
        <v>8.9268292680000005</v>
      </c>
      <c r="D610" s="15">
        <v>11.45013155</v>
      </c>
      <c r="E610" s="44">
        <f t="shared" si="125"/>
        <v>220.5197569635254</v>
      </c>
      <c r="F610" s="44">
        <f t="shared" si="130"/>
        <v>0.96252442840790964</v>
      </c>
      <c r="G610" s="44">
        <f t="shared" si="131"/>
        <v>8.0337341564059687E-3</v>
      </c>
      <c r="I610" s="40"/>
    </row>
    <row r="611" spans="1:9" x14ac:dyDescent="0.2">
      <c r="A611" s="1">
        <v>14.64</v>
      </c>
      <c r="B611" s="15">
        <v>101.352</v>
      </c>
      <c r="C611" s="15">
        <v>8.8320000000000007</v>
      </c>
      <c r="D611" s="15">
        <v>11.42907903</v>
      </c>
      <c r="E611" s="44">
        <f t="shared" si="125"/>
        <v>220.7954161861702</v>
      </c>
      <c r="F611" s="44">
        <f t="shared" ref="F611:F620" si="132" xml:space="preserve"> E611^2*(1/SQRT(C611)-1/SQRT(B611))/((H$7-H$10*E611^2)*SQRT(11*125))</f>
        <v>0.95513593409372199</v>
      </c>
      <c r="G611" s="44">
        <f xml:space="preserve"> E611*(1/SQRT(C611)+1/SQRT(B611))/((H$7-H$10*E611^2)*SQRT(11*125))</f>
        <v>7.9495792178550222E-3</v>
      </c>
      <c r="I611" s="40"/>
    </row>
    <row r="612" spans="1:9" x14ac:dyDescent="0.2">
      <c r="A612" s="1">
        <v>14.664</v>
      </c>
      <c r="B612" s="15">
        <v>100.568</v>
      </c>
      <c r="C612" s="15">
        <v>8.8320000000000007</v>
      </c>
      <c r="D612" s="15">
        <v>11.4116816</v>
      </c>
      <c r="E612" s="44">
        <f t="shared" si="125"/>
        <v>221.02235994998259</v>
      </c>
      <c r="F612" s="44">
        <f t="shared" si="132"/>
        <v>0.94892109885787312</v>
      </c>
      <c r="G612" s="44">
        <f t="shared" ref="G612:G620" si="133" xml:space="preserve"> E612*(1/SQRT(C612)+1/SQRT(B612))/((H$7-H$10*E612^2)*SQRT(11*125))</f>
        <v>7.909627341503302E-3</v>
      </c>
      <c r="I612" s="40"/>
    </row>
    <row r="613" spans="1:9" x14ac:dyDescent="0.2">
      <c r="A613" s="1">
        <v>14.688000000000001</v>
      </c>
      <c r="B613" s="15">
        <v>99.8</v>
      </c>
      <c r="C613" s="15">
        <v>8.7840000000000007</v>
      </c>
      <c r="D613" s="15">
        <v>11.39520598</v>
      </c>
      <c r="E613" s="44">
        <f t="shared" si="125"/>
        <v>221.23658002735502</v>
      </c>
      <c r="F613" s="44">
        <f t="shared" si="132"/>
        <v>0.94671328825663803</v>
      </c>
      <c r="G613" s="44">
        <f t="shared" si="133"/>
        <v>7.8892656799797942E-3</v>
      </c>
      <c r="I613" s="40"/>
    </row>
    <row r="614" spans="1:9" x14ac:dyDescent="0.2">
      <c r="A614" s="1">
        <v>14.712</v>
      </c>
      <c r="B614" s="15">
        <v>99.103999999999999</v>
      </c>
      <c r="C614" s="15">
        <v>8.7279999999999998</v>
      </c>
      <c r="D614" s="15">
        <v>11.38959687</v>
      </c>
      <c r="E614" s="44">
        <f t="shared" si="125"/>
        <v>221.3093582922134</v>
      </c>
      <c r="F614" s="44">
        <f t="shared" si="132"/>
        <v>0.94815344568730497</v>
      </c>
      <c r="G614" s="44">
        <f t="shared" si="133"/>
        <v>7.9002177936056961E-3</v>
      </c>
      <c r="I614" s="40"/>
    </row>
    <row r="615" spans="1:9" x14ac:dyDescent="0.2">
      <c r="A615" s="1">
        <v>14.736000000000001</v>
      </c>
      <c r="B615" s="15">
        <v>98.471999999999994</v>
      </c>
      <c r="C615" s="15">
        <v>8.6240000000000006</v>
      </c>
      <c r="D615" s="15">
        <v>11.380965639999999</v>
      </c>
      <c r="E615" s="44">
        <f t="shared" si="125"/>
        <v>221.42119882473048</v>
      </c>
      <c r="F615" s="44">
        <f t="shared" si="132"/>
        <v>0.9527112170372467</v>
      </c>
      <c r="G615" s="44">
        <f t="shared" si="133"/>
        <v>7.9197892158608344E-3</v>
      </c>
      <c r="I615" s="40"/>
    </row>
    <row r="616" spans="1:9" x14ac:dyDescent="0.2">
      <c r="A616" s="1">
        <v>14.76</v>
      </c>
      <c r="B616" s="15">
        <v>97.623999999999995</v>
      </c>
      <c r="C616" s="15">
        <v>8.5760000000000005</v>
      </c>
      <c r="D616" s="15">
        <v>11.37546888</v>
      </c>
      <c r="E616" s="44">
        <f t="shared" si="125"/>
        <v>221.49233005805911</v>
      </c>
      <c r="F616" s="44">
        <f t="shared" si="132"/>
        <v>0.95332065210519878</v>
      </c>
      <c r="G616" s="44">
        <f t="shared" si="133"/>
        <v>7.9302034585284828E-3</v>
      </c>
      <c r="I616" s="40"/>
    </row>
    <row r="617" spans="1:9" x14ac:dyDescent="0.2">
      <c r="A617" s="1">
        <v>14.784000000000001</v>
      </c>
      <c r="B617" s="15">
        <v>96.816000000000003</v>
      </c>
      <c r="C617" s="15">
        <v>8.5359999999999996</v>
      </c>
      <c r="D617" s="15">
        <v>11.35826125</v>
      </c>
      <c r="E617" s="44">
        <f t="shared" si="125"/>
        <v>221.71453994155422</v>
      </c>
      <c r="F617" s="44">
        <f t="shared" si="132"/>
        <v>0.95036078212505293</v>
      </c>
      <c r="G617" s="44">
        <f t="shared" si="133"/>
        <v>7.9070049785974431E-3</v>
      </c>
      <c r="I617" s="40"/>
    </row>
    <row r="618" spans="1:9" x14ac:dyDescent="0.2">
      <c r="A618" s="1">
        <v>14.808</v>
      </c>
      <c r="B618" s="15">
        <v>95.992000000000004</v>
      </c>
      <c r="C618" s="15">
        <v>8.4640000000000004</v>
      </c>
      <c r="D618" s="15">
        <v>11.341160110000001</v>
      </c>
      <c r="E618" s="44">
        <f t="shared" si="125"/>
        <v>221.93468441546415</v>
      </c>
      <c r="F618" s="44">
        <f t="shared" si="132"/>
        <v>0.94999734514741574</v>
      </c>
      <c r="G618" s="44">
        <f t="shared" si="133"/>
        <v>7.8963383793087642E-3</v>
      </c>
      <c r="I618" s="40"/>
    </row>
    <row r="619" spans="1:9" x14ac:dyDescent="0.2">
      <c r="A619" s="1">
        <v>14.832000000000001</v>
      </c>
      <c r="B619" s="15">
        <v>95.287999999999997</v>
      </c>
      <c r="C619" s="15">
        <v>8.3840000000000003</v>
      </c>
      <c r="D619" s="15">
        <v>11.330031460000001</v>
      </c>
      <c r="E619" s="44">
        <f t="shared" si="125"/>
        <v>222.07758130294789</v>
      </c>
      <c r="F619" s="44">
        <f t="shared" si="132"/>
        <v>0.95211888434993064</v>
      </c>
      <c r="G619" s="44">
        <f t="shared" si="133"/>
        <v>7.903384810397495E-3</v>
      </c>
      <c r="I619" s="40"/>
    </row>
    <row r="620" spans="1:9" x14ac:dyDescent="0.2">
      <c r="A620" s="1">
        <v>14.856</v>
      </c>
      <c r="B620" s="15">
        <v>94.543999999999997</v>
      </c>
      <c r="C620" s="15">
        <v>8.3360000000000003</v>
      </c>
      <c r="D620" s="15">
        <v>11.318858130000001</v>
      </c>
      <c r="E620" s="44">
        <f t="shared" si="125"/>
        <v>222.22076812738831</v>
      </c>
      <c r="F620" s="44">
        <f t="shared" si="132"/>
        <v>0.95161297060968575</v>
      </c>
      <c r="G620" s="44">
        <f t="shared" si="133"/>
        <v>7.8994844809217625E-3</v>
      </c>
      <c r="I620" s="40"/>
    </row>
    <row r="621" spans="1:9" x14ac:dyDescent="0.2">
      <c r="A621" s="1">
        <v>14.88</v>
      </c>
      <c r="B621" s="15">
        <v>93.826771649999998</v>
      </c>
      <c r="C621" s="15">
        <v>8.2598425199999994</v>
      </c>
      <c r="D621" s="15">
        <v>11.296138539999999</v>
      </c>
      <c r="E621" s="44">
        <f t="shared" si="125"/>
        <v>222.51105886042228</v>
      </c>
      <c r="F621" s="44">
        <f t="shared" ref="F621:F630" si="134" xml:space="preserve"> E621^2*(1/SQRT(C621)-1/SQRT(B621))/((H$7-H$10*E621^2)*SQRT(11*127))</f>
        <v>0.9431110707968352</v>
      </c>
      <c r="G621" s="44">
        <f xml:space="preserve"> E621*(1/SQRT(C621)+1/SQRT(B621))/((H$7-H$10*E621^2)*SQRT(11*127))</f>
        <v>7.8147188340066866E-3</v>
      </c>
      <c r="I621" s="40"/>
    </row>
    <row r="622" spans="1:9" x14ac:dyDescent="0.2">
      <c r="A622" s="1">
        <v>14.904</v>
      </c>
      <c r="B622" s="15">
        <v>93.133858270000005</v>
      </c>
      <c r="C622" s="15">
        <v>8.2519685040000006</v>
      </c>
      <c r="D622" s="15">
        <v>11.27843032</v>
      </c>
      <c r="E622" s="44">
        <f t="shared" si="125"/>
        <v>222.73653282298832</v>
      </c>
      <c r="F622" s="44">
        <f t="shared" si="134"/>
        <v>0.93796177163521199</v>
      </c>
      <c r="G622" s="44">
        <f t="shared" ref="G622:G630" si="135" xml:space="preserve"> E622*(1/SQRT(C622)+1/SQRT(B622))/((H$7-H$10*E622^2)*SQRT(11*127))</f>
        <v>7.7805471898157851E-3</v>
      </c>
      <c r="I622" s="40"/>
    </row>
    <row r="623" spans="1:9" x14ac:dyDescent="0.2">
      <c r="A623" s="1">
        <v>14.928000000000001</v>
      </c>
      <c r="B623" s="15">
        <v>92.322834650000004</v>
      </c>
      <c r="C623" s="15">
        <v>8.244094488</v>
      </c>
      <c r="D623" s="15">
        <v>11.264326949999999</v>
      </c>
      <c r="E623" s="44">
        <f t="shared" si="125"/>
        <v>222.91562469585799</v>
      </c>
      <c r="F623" s="44">
        <f t="shared" si="134"/>
        <v>0.93347371003482371</v>
      </c>
      <c r="G623" s="44">
        <f t="shared" si="135"/>
        <v>7.7568570602712904E-3</v>
      </c>
      <c r="I623" s="40"/>
    </row>
    <row r="624" spans="1:9" x14ac:dyDescent="0.2">
      <c r="A624" s="1">
        <v>14.952</v>
      </c>
      <c r="B624" s="15">
        <v>91.771653540000003</v>
      </c>
      <c r="C624" s="15">
        <v>8.1653543309999996</v>
      </c>
      <c r="D624" s="15">
        <v>11.25072759</v>
      </c>
      <c r="E624" s="44">
        <f t="shared" si="125"/>
        <v>223.08791806061257</v>
      </c>
      <c r="F624" s="44">
        <f t="shared" si="134"/>
        <v>0.93544201459431631</v>
      </c>
      <c r="G624" s="44">
        <f t="shared" si="135"/>
        <v>7.7580271608486354E-3</v>
      </c>
      <c r="I624" s="40"/>
    </row>
    <row r="625" spans="1:9" x14ac:dyDescent="0.2">
      <c r="A625" s="1">
        <v>14.976000000000001</v>
      </c>
      <c r="B625" s="15">
        <v>91.181102359999997</v>
      </c>
      <c r="C625" s="15">
        <v>8.1181102359999997</v>
      </c>
      <c r="D625" s="15">
        <v>11.23834894</v>
      </c>
      <c r="E625" s="44">
        <f t="shared" si="125"/>
        <v>223.2444110270693</v>
      </c>
      <c r="F625" s="44">
        <f t="shared" si="134"/>
        <v>0.93510242971994129</v>
      </c>
      <c r="G625" s="44">
        <f t="shared" si="135"/>
        <v>7.7514321076085947E-3</v>
      </c>
      <c r="I625" s="40"/>
    </row>
    <row r="626" spans="1:9" x14ac:dyDescent="0.2">
      <c r="A626" s="1">
        <v>15</v>
      </c>
      <c r="B626" s="15">
        <v>90.314960630000002</v>
      </c>
      <c r="C626" s="15">
        <v>8.0866141729999992</v>
      </c>
      <c r="D626" s="15">
        <v>11.22940281</v>
      </c>
      <c r="E626" s="44">
        <f t="shared" si="125"/>
        <v>223.35731335999836</v>
      </c>
      <c r="F626" s="44">
        <f t="shared" si="134"/>
        <v>0.93369464465740137</v>
      </c>
      <c r="G626" s="44">
        <f t="shared" si="135"/>
        <v>7.7502223938511637E-3</v>
      </c>
      <c r="I626" s="40"/>
    </row>
    <row r="627" spans="1:9" x14ac:dyDescent="0.2">
      <c r="A627" s="1">
        <v>15.023999999999999</v>
      </c>
      <c r="B627" s="15">
        <v>89.685039369999998</v>
      </c>
      <c r="C627" s="15">
        <v>8.0157480309999993</v>
      </c>
      <c r="D627" s="15">
        <v>11.214382369999999</v>
      </c>
      <c r="E627" s="44">
        <f t="shared" si="125"/>
        <v>223.54650980219245</v>
      </c>
      <c r="F627" s="44">
        <f t="shared" si="134"/>
        <v>0.93466869006181075</v>
      </c>
      <c r="G627" s="44">
        <f t="shared" si="135"/>
        <v>7.7471521512257509E-3</v>
      </c>
      <c r="I627" s="40"/>
    </row>
    <row r="628" spans="1:9" x14ac:dyDescent="0.2">
      <c r="A628" s="1">
        <v>15.048</v>
      </c>
      <c r="B628" s="15">
        <v>89.055118109999995</v>
      </c>
      <c r="C628" s="15">
        <v>7.9606299209999998</v>
      </c>
      <c r="D628" s="15">
        <v>11.207944879999999</v>
      </c>
      <c r="E628" s="44">
        <f t="shared" si="125"/>
        <v>223.6274574383157</v>
      </c>
      <c r="F628" s="44">
        <f t="shared" si="134"/>
        <v>0.93637512096108944</v>
      </c>
      <c r="G628" s="44">
        <f t="shared" si="135"/>
        <v>7.7588650783936199E-3</v>
      </c>
      <c r="I628" s="40"/>
    </row>
    <row r="629" spans="1:9" x14ac:dyDescent="0.2">
      <c r="A629" s="1">
        <v>15.071999999999999</v>
      </c>
      <c r="B629" s="15">
        <v>88.299212600000004</v>
      </c>
      <c r="C629" s="15">
        <v>7.88976378</v>
      </c>
      <c r="D629" s="15">
        <v>11.210956879999999</v>
      </c>
      <c r="E629" s="44">
        <f t="shared" si="125"/>
        <v>223.58959359478288</v>
      </c>
      <c r="F629" s="44">
        <f t="shared" si="134"/>
        <v>0.94135599860808417</v>
      </c>
      <c r="G629" s="44">
        <f t="shared" si="135"/>
        <v>7.8003882968112649E-3</v>
      </c>
      <c r="I629" s="40"/>
    </row>
    <row r="630" spans="1:9" x14ac:dyDescent="0.2">
      <c r="A630" s="3">
        <v>15.096</v>
      </c>
      <c r="B630" s="15">
        <v>87.535433069999996</v>
      </c>
      <c r="C630" s="15">
        <v>7.7952755910000002</v>
      </c>
      <c r="D630" s="15">
        <v>11.212436670000001</v>
      </c>
      <c r="E630" s="44">
        <f t="shared" si="125"/>
        <v>223.5709845420613</v>
      </c>
      <c r="F630" s="44">
        <f t="shared" si="134"/>
        <v>0.94806945185292624</v>
      </c>
      <c r="G630" s="44">
        <f t="shared" si="135"/>
        <v>7.8480182329929982E-3</v>
      </c>
      <c r="I630" s="40"/>
    </row>
    <row r="631" spans="1:9" x14ac:dyDescent="0.2">
      <c r="B631" s="15">
        <v>87.069767440000007</v>
      </c>
      <c r="C631" s="15">
        <v>7.7441860470000004</v>
      </c>
      <c r="D631" s="15">
        <v>11.220110910000001</v>
      </c>
      <c r="I631" s="40"/>
    </row>
    <row r="632" spans="1:9" x14ac:dyDescent="0.2">
      <c r="B632" s="15">
        <v>86.255813950000004</v>
      </c>
      <c r="C632" s="15">
        <v>7.7054263570000003</v>
      </c>
      <c r="D632" s="15">
        <v>11.231563189999999</v>
      </c>
      <c r="I632" s="40"/>
    </row>
    <row r="633" spans="1:9" x14ac:dyDescent="0.2">
      <c r="B633" s="15">
        <v>85.550387599999993</v>
      </c>
      <c r="C633" s="15">
        <v>7.6279069770000003</v>
      </c>
      <c r="D633" s="15">
        <v>11.24230764</v>
      </c>
      <c r="I633" s="40"/>
    </row>
    <row r="634" spans="1:9" x14ac:dyDescent="0.2">
      <c r="B634" s="15">
        <v>84.891472870000001</v>
      </c>
      <c r="C634" s="15">
        <v>7.5581395349999996</v>
      </c>
      <c r="D634" s="15">
        <v>11.262284429999999</v>
      </c>
      <c r="I634" s="40"/>
    </row>
    <row r="635" spans="1:9" x14ac:dyDescent="0.2">
      <c r="B635" s="15">
        <v>84.372093019999994</v>
      </c>
      <c r="C635" s="15">
        <v>7.4961240309999999</v>
      </c>
      <c r="D635" s="15">
        <v>11.277627409999999</v>
      </c>
      <c r="I635" s="40"/>
    </row>
    <row r="636" spans="1:9" x14ac:dyDescent="0.2">
      <c r="B636" s="15">
        <v>83.775193799999997</v>
      </c>
      <c r="C636" s="15">
        <v>7.4031007750000004</v>
      </c>
      <c r="D636" s="15">
        <v>11.293283239999999</v>
      </c>
      <c r="I636" s="40"/>
    </row>
    <row r="637" spans="1:9" x14ac:dyDescent="0.2">
      <c r="B637" s="15">
        <v>83.263565889999995</v>
      </c>
      <c r="C637" s="15">
        <v>7.3720930229999997</v>
      </c>
      <c r="D637" s="15">
        <v>11.306902129999999</v>
      </c>
      <c r="I637" s="40"/>
    </row>
    <row r="638" spans="1:9" x14ac:dyDescent="0.2">
      <c r="B638" s="15">
        <v>82.565891469999997</v>
      </c>
      <c r="C638" s="15">
        <v>7.3023255809999998</v>
      </c>
      <c r="D638" s="15">
        <v>11.329154750000001</v>
      </c>
      <c r="I638" s="40"/>
    </row>
    <row r="639" spans="1:9" x14ac:dyDescent="0.2">
      <c r="B639" s="15">
        <v>81.968992249999999</v>
      </c>
      <c r="C639" s="15">
        <v>7.1860465119999999</v>
      </c>
      <c r="D639" s="15">
        <v>11.3498831</v>
      </c>
      <c r="I639" s="40"/>
    </row>
    <row r="640" spans="1:9" x14ac:dyDescent="0.2">
      <c r="B640" s="15">
        <v>81.372093019999994</v>
      </c>
      <c r="C640" s="15">
        <v>7.1627906980000002</v>
      </c>
      <c r="D640" s="15">
        <v>11.37304239</v>
      </c>
      <c r="I640" s="40"/>
    </row>
    <row r="641" spans="2:9" x14ac:dyDescent="0.2">
      <c r="B641" s="15">
        <v>80.854961829999993</v>
      </c>
      <c r="C641" s="15">
        <v>7.091603053</v>
      </c>
      <c r="D641" s="15">
        <v>11.39939897</v>
      </c>
      <c r="I641" s="40"/>
    </row>
    <row r="642" spans="2:9" x14ac:dyDescent="0.2">
      <c r="B642" s="15">
        <v>80.099236640000001</v>
      </c>
      <c r="C642" s="15">
        <v>7.030534351</v>
      </c>
      <c r="D642" s="15">
        <v>11.418022990000001</v>
      </c>
      <c r="I642" s="40"/>
    </row>
    <row r="643" spans="2:9" x14ac:dyDescent="0.2">
      <c r="B643" s="15">
        <v>79.374045800000005</v>
      </c>
      <c r="C643" s="15">
        <v>6.938931298</v>
      </c>
      <c r="D643" s="15">
        <v>11.4391148</v>
      </c>
      <c r="I643" s="40"/>
    </row>
    <row r="644" spans="2:9" x14ac:dyDescent="0.2">
      <c r="B644" s="15">
        <v>78.793893130000001</v>
      </c>
      <c r="C644" s="15">
        <v>6.8854961829999999</v>
      </c>
      <c r="D644" s="15">
        <v>11.45688893</v>
      </c>
      <c r="I644" s="40"/>
    </row>
    <row r="645" spans="2:9" x14ac:dyDescent="0.2">
      <c r="B645" s="15">
        <v>78.213740459999997</v>
      </c>
      <c r="C645" s="15">
        <v>6.8091603049999998</v>
      </c>
      <c r="D645" s="15">
        <v>11.463789869999999</v>
      </c>
      <c r="I645" s="40"/>
    </row>
    <row r="646" spans="2:9" x14ac:dyDescent="0.2">
      <c r="B646" s="15">
        <v>77.732824429999994</v>
      </c>
      <c r="C646" s="15">
        <v>6.7328244269999997</v>
      </c>
      <c r="D646" s="15">
        <v>11.47517706</v>
      </c>
      <c r="I646" s="40"/>
    </row>
    <row r="647" spans="2:9" x14ac:dyDescent="0.2">
      <c r="B647" s="15">
        <v>77.129770989999997</v>
      </c>
      <c r="C647" s="15">
        <v>6.6946564889999998</v>
      </c>
      <c r="D647" s="15">
        <v>11.47884799</v>
      </c>
      <c r="I647" s="40"/>
    </row>
    <row r="648" spans="2:9" x14ac:dyDescent="0.2">
      <c r="B648" s="15">
        <v>76.549618319999993</v>
      </c>
      <c r="C648" s="15">
        <v>6.6412213739999997</v>
      </c>
      <c r="D648" s="15">
        <v>11.482453769999999</v>
      </c>
      <c r="I648" s="40"/>
    </row>
    <row r="649" spans="2:9" x14ac:dyDescent="0.2">
      <c r="B649" s="15">
        <v>76.038167939999994</v>
      </c>
      <c r="C649" s="15">
        <v>6.6106870229999997</v>
      </c>
      <c r="D649" s="15">
        <v>11.47899818</v>
      </c>
      <c r="I649" s="40"/>
    </row>
    <row r="650" spans="2:9" x14ac:dyDescent="0.2">
      <c r="B650" s="15">
        <v>75.557251910000005</v>
      </c>
      <c r="C650" s="15">
        <v>6.5801526719999996</v>
      </c>
      <c r="D650" s="15">
        <v>11.479587459999999</v>
      </c>
      <c r="I650" s="40"/>
    </row>
    <row r="651" spans="2:9" x14ac:dyDescent="0.2">
      <c r="B651" s="15">
        <v>75.218045110000006</v>
      </c>
      <c r="C651" s="15">
        <v>6.54887218</v>
      </c>
      <c r="D651" s="15">
        <v>11.473871239999999</v>
      </c>
      <c r="I651" s="40"/>
    </row>
    <row r="652" spans="2:9" x14ac:dyDescent="0.2">
      <c r="B652" s="15">
        <v>74.759398500000003</v>
      </c>
      <c r="C652" s="15">
        <v>6.5338345860000002</v>
      </c>
      <c r="D652" s="15">
        <v>11.46254283</v>
      </c>
      <c r="I652" s="40"/>
    </row>
    <row r="653" spans="2:9" x14ac:dyDescent="0.2">
      <c r="B653" s="15">
        <v>74.097744359999993</v>
      </c>
      <c r="C653" s="15">
        <v>6.4812030079999996</v>
      </c>
      <c r="D653" s="15">
        <v>11.456473040000001</v>
      </c>
      <c r="I653" s="40"/>
    </row>
    <row r="654" spans="2:9" x14ac:dyDescent="0.2">
      <c r="B654" s="15">
        <v>73.548872180000004</v>
      </c>
      <c r="C654" s="15">
        <v>6.45112782</v>
      </c>
      <c r="D654" s="15">
        <v>11.44307527</v>
      </c>
      <c r="I654" s="40"/>
    </row>
    <row r="655" spans="2:9" x14ac:dyDescent="0.2">
      <c r="B655" s="15">
        <v>73.090225559999993</v>
      </c>
      <c r="C655" s="15">
        <v>6.3834586470000003</v>
      </c>
      <c r="D655" s="15">
        <v>11.43260495</v>
      </c>
      <c r="I655" s="40"/>
    </row>
    <row r="656" spans="2:9" x14ac:dyDescent="0.2">
      <c r="B656" s="15">
        <v>72.578947369999995</v>
      </c>
      <c r="C656" s="15">
        <v>6.3533834589999998</v>
      </c>
      <c r="D656" s="15">
        <v>11.42432928</v>
      </c>
      <c r="I656" s="40"/>
    </row>
    <row r="657" spans="2:9" x14ac:dyDescent="0.2">
      <c r="B657" s="15">
        <v>72.045112779999997</v>
      </c>
      <c r="C657" s="15">
        <v>6.3082706770000003</v>
      </c>
      <c r="D657" s="15">
        <v>11.41482195</v>
      </c>
      <c r="I657" s="40"/>
    </row>
    <row r="658" spans="2:9" x14ac:dyDescent="0.2">
      <c r="B658" s="15">
        <v>71.654135339999996</v>
      </c>
      <c r="C658" s="15">
        <v>6.2556390979999996</v>
      </c>
      <c r="D658" s="15">
        <v>11.407728410000001</v>
      </c>
      <c r="I658" s="40"/>
    </row>
    <row r="659" spans="2:9" x14ac:dyDescent="0.2">
      <c r="B659" s="15">
        <v>71.097744359999993</v>
      </c>
      <c r="C659" s="15">
        <v>6.2481203010000002</v>
      </c>
      <c r="D659" s="15">
        <v>11.40749624</v>
      </c>
      <c r="I659" s="40"/>
    </row>
    <row r="660" spans="2:9" x14ac:dyDescent="0.2">
      <c r="B660" s="15">
        <v>70.548872180000004</v>
      </c>
      <c r="C660" s="15">
        <v>6.1954887220000003</v>
      </c>
      <c r="D660" s="15">
        <v>11.410170409999999</v>
      </c>
      <c r="I660" s="40"/>
    </row>
    <row r="661" spans="2:9" x14ac:dyDescent="0.2">
      <c r="B661" s="15">
        <v>70.037037040000001</v>
      </c>
      <c r="C661" s="15">
        <v>6.1481481479999998</v>
      </c>
      <c r="D661" s="15">
        <v>11.41101413</v>
      </c>
      <c r="I661" s="40"/>
    </row>
    <row r="662" spans="2:9" x14ac:dyDescent="0.2">
      <c r="B662" s="15">
        <v>69.466666669999995</v>
      </c>
      <c r="C662" s="15">
        <v>6.103703704</v>
      </c>
      <c r="D662" s="15">
        <v>11.412902839999999</v>
      </c>
      <c r="I662" s="40"/>
    </row>
    <row r="663" spans="2:9" x14ac:dyDescent="0.2">
      <c r="B663" s="15">
        <v>68.940740739999995</v>
      </c>
      <c r="C663" s="15">
        <v>6.0666666669999998</v>
      </c>
      <c r="D663" s="15">
        <v>11.419644570000001</v>
      </c>
      <c r="I663" s="40"/>
    </row>
    <row r="664" spans="2:9" x14ac:dyDescent="0.2">
      <c r="B664" s="15">
        <v>68.496296299999997</v>
      </c>
      <c r="C664" s="15">
        <v>5.9925925930000004</v>
      </c>
      <c r="D664" s="15">
        <v>11.42058742</v>
      </c>
      <c r="I664" s="40"/>
    </row>
    <row r="665" spans="2:9" x14ac:dyDescent="0.2">
      <c r="B665" s="15">
        <v>68.074074069999995</v>
      </c>
      <c r="C665" s="15">
        <v>5.9555555560000002</v>
      </c>
      <c r="D665" s="15">
        <v>11.41938672</v>
      </c>
      <c r="I665" s="40"/>
    </row>
    <row r="666" spans="2:9" x14ac:dyDescent="0.2">
      <c r="B666" s="15">
        <v>67.65185185</v>
      </c>
      <c r="C666" s="15">
        <v>5.9037037039999998</v>
      </c>
      <c r="D666" s="15">
        <v>11.41557645</v>
      </c>
      <c r="I666" s="40"/>
    </row>
    <row r="667" spans="2:9" x14ac:dyDescent="0.2">
      <c r="B667" s="15">
        <v>67.140740739999998</v>
      </c>
      <c r="C667" s="15">
        <v>5.8666666669999996</v>
      </c>
      <c r="D667" s="15">
        <v>11.41937738</v>
      </c>
      <c r="I667" s="40"/>
    </row>
    <row r="668" spans="2:9" x14ac:dyDescent="0.2">
      <c r="B668" s="15">
        <v>66.755555560000005</v>
      </c>
      <c r="C668" s="15">
        <v>5.8074074070000004</v>
      </c>
      <c r="D668" s="15">
        <v>11.42119317</v>
      </c>
      <c r="I668" s="40"/>
    </row>
    <row r="669" spans="2:9" x14ac:dyDescent="0.2">
      <c r="B669" s="15">
        <v>66.155555559999996</v>
      </c>
      <c r="C669" s="15">
        <v>5.7703703700000002</v>
      </c>
      <c r="D669" s="15">
        <v>11.419446730000001</v>
      </c>
      <c r="I669" s="40"/>
    </row>
    <row r="670" spans="2:9" x14ac:dyDescent="0.2">
      <c r="B670" s="15">
        <v>65.585185190000004</v>
      </c>
      <c r="C670" s="15">
        <v>5.7703703700000002</v>
      </c>
      <c r="D670" s="15">
        <v>11.416848959999999</v>
      </c>
      <c r="I670" s="40"/>
    </row>
    <row r="671" spans="2:9" x14ac:dyDescent="0.2">
      <c r="B671" s="15">
        <v>65.007299270000004</v>
      </c>
      <c r="C671" s="15">
        <v>5.7299270069999997</v>
      </c>
      <c r="D671" s="15">
        <v>11.41435598</v>
      </c>
      <c r="I671" s="40"/>
    </row>
    <row r="672" spans="2:9" x14ac:dyDescent="0.2">
      <c r="B672" s="15">
        <v>64.510948909999996</v>
      </c>
      <c r="C672" s="15">
        <v>5.6423357660000004</v>
      </c>
      <c r="D672" s="15">
        <v>11.406229099999999</v>
      </c>
      <c r="I672" s="40"/>
    </row>
    <row r="673" spans="1:9" x14ac:dyDescent="0.2">
      <c r="B673" s="15">
        <v>63.912408759999998</v>
      </c>
      <c r="C673" s="15">
        <v>5.6058394160000002</v>
      </c>
      <c r="D673" s="15">
        <v>11.40089349</v>
      </c>
      <c r="I673" s="40"/>
    </row>
    <row r="674" spans="1:9" x14ac:dyDescent="0.2">
      <c r="B674" s="15">
        <v>63.430656929999998</v>
      </c>
      <c r="C674" s="15">
        <v>5.5912408759999996</v>
      </c>
      <c r="D674" s="15">
        <v>11.390763570000001</v>
      </c>
      <c r="I674" s="40"/>
    </row>
    <row r="675" spans="1:9" x14ac:dyDescent="0.2">
      <c r="B675" s="15">
        <v>63</v>
      </c>
      <c r="C675" s="15">
        <v>5.5255474449999999</v>
      </c>
      <c r="D675" s="15">
        <v>11.38047269</v>
      </c>
      <c r="I675" s="40"/>
    </row>
    <row r="676" spans="1:9" x14ac:dyDescent="0.2">
      <c r="A676" s="3"/>
      <c r="B676" s="15">
        <v>62.591240880000001</v>
      </c>
      <c r="C676" s="15">
        <v>5.4890510949999998</v>
      </c>
      <c r="D676" s="15">
        <v>11.37556126</v>
      </c>
      <c r="I676" s="40"/>
    </row>
    <row r="677" spans="1:9" x14ac:dyDescent="0.2">
      <c r="B677" s="15">
        <v>62.160583940000002</v>
      </c>
      <c r="C677" s="15">
        <v>5.4671532850000002</v>
      </c>
      <c r="D677" s="15">
        <v>11.36773275</v>
      </c>
      <c r="I677" s="40"/>
    </row>
    <row r="678" spans="1:9" x14ac:dyDescent="0.2">
      <c r="B678" s="15">
        <v>61.832116790000001</v>
      </c>
      <c r="C678" s="15">
        <v>5.4306569339999999</v>
      </c>
      <c r="D678" s="15">
        <v>11.34853691</v>
      </c>
      <c r="I678" s="40"/>
    </row>
    <row r="679" spans="1:9" x14ac:dyDescent="0.2">
      <c r="B679" s="15">
        <v>61.321167879999997</v>
      </c>
      <c r="C679" s="15">
        <v>5.3868613139999999</v>
      </c>
      <c r="D679" s="15">
        <v>11.33776757</v>
      </c>
      <c r="I679" s="40"/>
    </row>
    <row r="680" spans="1:9" x14ac:dyDescent="0.2">
      <c r="B680" s="15">
        <v>60.817518249999999</v>
      </c>
      <c r="C680" s="15">
        <v>5.3576642339999996</v>
      </c>
      <c r="D680" s="15">
        <v>11.32471728</v>
      </c>
      <c r="I680" s="40"/>
    </row>
    <row r="681" spans="1:9" x14ac:dyDescent="0.2">
      <c r="B681" s="15">
        <v>60.54676259</v>
      </c>
      <c r="C681" s="15">
        <v>5.3525179859999996</v>
      </c>
      <c r="D681" s="15">
        <v>11.306491530000001</v>
      </c>
      <c r="I681" s="40"/>
    </row>
    <row r="682" spans="1:9" x14ac:dyDescent="0.2">
      <c r="B682" s="15">
        <v>60.021582729999999</v>
      </c>
      <c r="C682" s="15">
        <v>5.3309352519999997</v>
      </c>
      <c r="D682" s="15">
        <v>11.287441039999999</v>
      </c>
      <c r="I682" s="40"/>
    </row>
    <row r="683" spans="1:9" x14ac:dyDescent="0.2">
      <c r="B683" s="15">
        <v>59.582733810000001</v>
      </c>
      <c r="C683" s="15">
        <v>5.3093525179999999</v>
      </c>
      <c r="D683" s="15">
        <v>11.26880409</v>
      </c>
      <c r="I683" s="40"/>
    </row>
    <row r="684" spans="1:9" x14ac:dyDescent="0.2">
      <c r="B684" s="15">
        <v>59.172661869999999</v>
      </c>
      <c r="C684" s="15">
        <v>5.2446043170000003</v>
      </c>
      <c r="D684" s="15">
        <v>11.25572773</v>
      </c>
      <c r="I684" s="40"/>
    </row>
    <row r="685" spans="1:9" x14ac:dyDescent="0.2">
      <c r="B685" s="15">
        <v>58.90647482</v>
      </c>
      <c r="C685" s="15">
        <v>5.2589928060000002</v>
      </c>
      <c r="D685" s="15">
        <v>11.23809722</v>
      </c>
      <c r="I685" s="40"/>
    </row>
    <row r="686" spans="1:9" x14ac:dyDescent="0.2">
      <c r="A686" s="2"/>
      <c r="B686" s="15">
        <v>58.503597120000002</v>
      </c>
      <c r="C686" s="15">
        <v>5.2230215830000004</v>
      </c>
      <c r="D686" s="15">
        <v>11.22701348</v>
      </c>
      <c r="I686" s="40"/>
    </row>
    <row r="687" spans="1:9" x14ac:dyDescent="0.2">
      <c r="B687" s="15">
        <v>58.30215827</v>
      </c>
      <c r="C687" s="15">
        <v>5.2086330939999996</v>
      </c>
      <c r="D687" s="15">
        <v>11.218881809999999</v>
      </c>
      <c r="I687" s="40"/>
    </row>
    <row r="688" spans="1:9" x14ac:dyDescent="0.2">
      <c r="B688" s="15">
        <v>57.992805760000003</v>
      </c>
      <c r="C688" s="15">
        <v>5.1942446039999997</v>
      </c>
      <c r="D688" s="15">
        <v>11.22558579</v>
      </c>
      <c r="I688" s="40"/>
    </row>
    <row r="689" spans="2:9" x14ac:dyDescent="0.2">
      <c r="B689" s="15">
        <v>57.503597120000002</v>
      </c>
      <c r="C689" s="15">
        <v>5.1151079140000002</v>
      </c>
      <c r="D689" s="15">
        <v>11.236609059999999</v>
      </c>
      <c r="I689" s="40"/>
    </row>
    <row r="690" spans="2:9" x14ac:dyDescent="0.2">
      <c r="B690" s="15">
        <v>56.913669059999997</v>
      </c>
      <c r="C690" s="15">
        <v>5.0863309350000003</v>
      </c>
      <c r="D690" s="15">
        <v>11.237836550000001</v>
      </c>
      <c r="I690" s="40"/>
    </row>
    <row r="691" spans="2:9" x14ac:dyDescent="0.2">
      <c r="B691" s="15">
        <v>56.546099290000001</v>
      </c>
      <c r="C691" s="15">
        <v>5.0354609930000001</v>
      </c>
      <c r="D691" s="15">
        <v>11.24672196</v>
      </c>
      <c r="I691" s="40"/>
    </row>
    <row r="692" spans="2:9" x14ac:dyDescent="0.2">
      <c r="B692" s="15">
        <v>56.191489359999998</v>
      </c>
      <c r="C692" s="15">
        <v>5.0070921989999997</v>
      </c>
      <c r="D692" s="15">
        <v>11.26809467</v>
      </c>
      <c r="I692" s="40"/>
    </row>
    <row r="693" spans="2:9" x14ac:dyDescent="0.2">
      <c r="B693" s="15">
        <v>55.780141839999999</v>
      </c>
      <c r="C693" s="15">
        <v>4.9219858160000003</v>
      </c>
      <c r="D693" s="15">
        <v>11.295011730000001</v>
      </c>
      <c r="I693" s="40"/>
    </row>
    <row r="694" spans="2:9" x14ac:dyDescent="0.2">
      <c r="B694" s="15">
        <v>55.510638299999997</v>
      </c>
      <c r="C694" s="15">
        <v>4.8936170209999998</v>
      </c>
      <c r="D694" s="15">
        <v>11.31902837</v>
      </c>
      <c r="I694" s="40"/>
    </row>
    <row r="695" spans="2:9" x14ac:dyDescent="0.2">
      <c r="B695" s="15">
        <v>55.198581560000001</v>
      </c>
      <c r="C695" s="15">
        <v>4.8865248230000002</v>
      </c>
      <c r="D695" s="15">
        <v>11.346127210000001</v>
      </c>
      <c r="I695" s="40"/>
    </row>
    <row r="696" spans="2:9" x14ac:dyDescent="0.2">
      <c r="B696" s="15">
        <v>54.971631209999998</v>
      </c>
      <c r="C696" s="15">
        <v>4.8652482270000004</v>
      </c>
      <c r="D696" s="15">
        <v>11.37712308</v>
      </c>
      <c r="I696" s="40"/>
    </row>
    <row r="697" spans="2:9" x14ac:dyDescent="0.2">
      <c r="B697" s="15">
        <v>54.666666669999998</v>
      </c>
      <c r="C697" s="15">
        <v>4.7801418440000001</v>
      </c>
      <c r="D697" s="15">
        <v>11.40415074</v>
      </c>
      <c r="I697" s="40"/>
    </row>
    <row r="698" spans="2:9" x14ac:dyDescent="0.2">
      <c r="B698" s="15">
        <v>54.106382979999999</v>
      </c>
      <c r="C698" s="15">
        <v>4.709219858</v>
      </c>
      <c r="D698" s="15">
        <v>11.434815309999999</v>
      </c>
      <c r="I698" s="40"/>
    </row>
    <row r="699" spans="2:9" x14ac:dyDescent="0.2">
      <c r="B699" s="15">
        <v>53.659574470000003</v>
      </c>
      <c r="C699" s="15">
        <v>4.6950354609999998</v>
      </c>
      <c r="D699" s="15">
        <v>11.45747955</v>
      </c>
      <c r="I699" s="40"/>
    </row>
    <row r="700" spans="2:9" x14ac:dyDescent="0.2">
      <c r="B700" s="15">
        <v>53.198581560000001</v>
      </c>
      <c r="C700" s="15">
        <v>4.6099290780000004</v>
      </c>
      <c r="D700" s="15">
        <v>11.48249706</v>
      </c>
      <c r="I700" s="40"/>
    </row>
    <row r="701" spans="2:9" x14ac:dyDescent="0.2">
      <c r="B701" s="15">
        <v>52.8951049</v>
      </c>
      <c r="C701" s="15">
        <v>4.5874125870000002</v>
      </c>
      <c r="D701" s="15">
        <v>11.50666283</v>
      </c>
      <c r="I701" s="40"/>
    </row>
    <row r="702" spans="2:9" x14ac:dyDescent="0.2">
      <c r="B702" s="15">
        <v>52.475524479999997</v>
      </c>
      <c r="C702" s="15">
        <v>4.5524475520000003</v>
      </c>
      <c r="D702" s="15">
        <v>11.5269773</v>
      </c>
      <c r="I702" s="40"/>
    </row>
    <row r="703" spans="2:9" x14ac:dyDescent="0.2">
      <c r="B703" s="15">
        <v>52.139860140000003</v>
      </c>
      <c r="C703" s="15">
        <v>4.5104895100000002</v>
      </c>
      <c r="D703" s="15">
        <v>11.5303848</v>
      </c>
      <c r="I703" s="40"/>
    </row>
    <row r="704" spans="2:9" x14ac:dyDescent="0.2">
      <c r="B704" s="15">
        <v>51.755244759999997</v>
      </c>
      <c r="C704" s="15">
        <v>4.4685314690000002</v>
      </c>
      <c r="D704" s="15">
        <v>11.52126633</v>
      </c>
      <c r="I704" s="40"/>
    </row>
    <row r="705" spans="2:9" x14ac:dyDescent="0.2">
      <c r="B705" s="15">
        <v>51.349650349999997</v>
      </c>
      <c r="C705" s="15">
        <v>4.41958042</v>
      </c>
      <c r="D705" s="15">
        <v>11.52691023</v>
      </c>
      <c r="I705" s="40"/>
    </row>
    <row r="706" spans="2:9" x14ac:dyDescent="0.2">
      <c r="B706" s="15">
        <v>50.937062939999997</v>
      </c>
      <c r="C706" s="15">
        <v>4.4055944059999996</v>
      </c>
      <c r="D706" s="15">
        <v>11.525601249999999</v>
      </c>
      <c r="I706" s="40"/>
    </row>
    <row r="707" spans="2:9" x14ac:dyDescent="0.2">
      <c r="B707" s="15">
        <v>50.601398600000003</v>
      </c>
      <c r="C707" s="15">
        <v>4.3916083920000002</v>
      </c>
      <c r="D707" s="15">
        <v>11.5250583</v>
      </c>
    </row>
    <row r="708" spans="2:9" x14ac:dyDescent="0.2">
      <c r="B708" s="15">
        <v>50.30769231</v>
      </c>
      <c r="C708" s="15">
        <v>4.384615385</v>
      </c>
      <c r="D708" s="15">
        <v>11.524830379999999</v>
      </c>
    </row>
    <row r="709" spans="2:9" x14ac:dyDescent="0.2">
      <c r="B709" s="15">
        <v>49.937062939999997</v>
      </c>
      <c r="C709" s="15">
        <v>4.384615385</v>
      </c>
      <c r="D709" s="15">
        <v>11.519850440000001</v>
      </c>
    </row>
    <row r="710" spans="2:9" x14ac:dyDescent="0.2">
      <c r="B710" s="15">
        <v>49.580419579999997</v>
      </c>
      <c r="C710" s="15">
        <v>4.3146853150000002</v>
      </c>
      <c r="D710" s="15">
        <v>11.509465580000001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0" r:id="rId12">
          <objectPr defaultSize="0" r:id="rId13">
            <anchor moveWithCells="1" sizeWithCells="1">
              <from>
                <xdr:col>3</xdr:col>
                <xdr:colOff>66675</xdr:colOff>
                <xdr:row>0</xdr:row>
                <xdr:rowOff>152400</xdr:rowOff>
              </from>
              <to>
                <xdr:col>3</xdr:col>
                <xdr:colOff>981075</xdr:colOff>
                <xdr:row>0</xdr:row>
                <xdr:rowOff>428625</xdr:rowOff>
              </to>
            </anchor>
          </objectPr>
        </oleObject>
      </mc:Choice>
      <mc:Fallback>
        <oleObject progId="Equation.DSMT4" shapeId="1170" r:id="rId12"/>
      </mc:Fallback>
    </mc:AlternateContent>
    <mc:AlternateContent xmlns:mc="http://schemas.openxmlformats.org/markup-compatibility/2006">
      <mc:Choice Requires="x14">
        <oleObject progId="Equation.DSMT4" shapeId="1171" r:id="rId14">
          <objectPr defaultSize="0" r:id="rId1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71" r:id="rId14"/>
      </mc:Fallback>
    </mc:AlternateContent>
    <mc:AlternateContent xmlns:mc="http://schemas.openxmlformats.org/markup-compatibility/2006">
      <mc:Choice Requires="x14">
        <oleObject progId="Equation.DSMT4" shapeId="1172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352425</xdr:rowOff>
              </to>
            </anchor>
          </objectPr>
        </oleObject>
      </mc:Choice>
      <mc:Fallback>
        <oleObject progId="Equation.DSMT4" shapeId="1172" r:id="rId16"/>
      </mc:Fallback>
    </mc:AlternateContent>
    <mc:AlternateContent xmlns:mc="http://schemas.openxmlformats.org/markup-compatibility/2006">
      <mc:Choice Requires="x14">
        <oleObject progId="Equation.DSMT4" shapeId="1173" r:id="rId18">
          <objectPr defaultSize="0" r:id="rId19">
            <anchor moveWithCells="1" sizeWithCells="1">
              <from>
                <xdr:col>6</xdr:col>
                <xdr:colOff>114300</xdr:colOff>
                <xdr:row>0</xdr:row>
                <xdr:rowOff>9525</xdr:rowOff>
              </from>
              <to>
                <xdr:col>6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173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2016-06-01T14:28:24Z</dcterms:modified>
</cp:coreProperties>
</file>